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19305" windowHeight="8895"/>
  </bookViews>
  <sheets>
    <sheet name="Rekapitulace stavby" sheetId="1" r:id="rId1"/>
    <sheet name="SO 01 - Oprava trati v ús..." sheetId="2" r:id="rId2"/>
    <sheet name="VON - Vedlejší a ostatní ..." sheetId="3" r:id="rId3"/>
  </sheets>
  <definedNames>
    <definedName name="_xlnm._FilterDatabase" localSheetId="1" hidden="1">'SO 01 - Oprava trati v ús...'!$C$120:$K$283</definedName>
    <definedName name="_xlnm._FilterDatabase" localSheetId="2" hidden="1">'VON - Vedlejší a ostatní ...'!$C$116:$K$136</definedName>
    <definedName name="_xlnm.Print_Titles" localSheetId="0">'Rekapitulace stavby'!$92:$92</definedName>
    <definedName name="_xlnm.Print_Titles" localSheetId="1">'SO 01 - Oprava trati v ús...'!$120:$120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Oprava trati v ús...'!$C$4:$J$76,'SO 01 - Oprava trati v ús...'!$C$82:$J$102,'SO 01 - Oprava trati v ús...'!$C$108:$K$283</definedName>
    <definedName name="_xlnm.Print_Area" localSheetId="2">'VON - Vedlejší a ostatní ...'!$C$4:$J$76,'VON - Vedlejší a ostatní ...'!$C$82:$J$98,'VON - Vedlejší a ostatní ...'!$C$104:$K$136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113" i="3" s="1"/>
  <c r="J20" i="3"/>
  <c r="J18" i="3"/>
  <c r="E18" i="3"/>
  <c r="F114" i="3" s="1"/>
  <c r="J17" i="3"/>
  <c r="J12" i="3"/>
  <c r="J111" i="3" s="1"/>
  <c r="E7" i="3"/>
  <c r="E107" i="3"/>
  <c r="J37" i="2"/>
  <c r="J36" i="2"/>
  <c r="AY95" i="1" s="1"/>
  <c r="J35" i="2"/>
  <c r="AX95" i="1" s="1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J118" i="2"/>
  <c r="F117" i="2"/>
  <c r="F115" i="2"/>
  <c r="E113" i="2"/>
  <c r="J92" i="2"/>
  <c r="F91" i="2"/>
  <c r="F89" i="2"/>
  <c r="E87" i="2"/>
  <c r="J21" i="2"/>
  <c r="E21" i="2"/>
  <c r="J91" i="2" s="1"/>
  <c r="J20" i="2"/>
  <c r="J18" i="2"/>
  <c r="E18" i="2"/>
  <c r="F118" i="2" s="1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34" i="3"/>
  <c r="J134" i="3"/>
  <c r="BK132" i="3"/>
  <c r="J132" i="3"/>
  <c r="BK129" i="3"/>
  <c r="J129" i="3"/>
  <c r="BK126" i="3"/>
  <c r="J126" i="3"/>
  <c r="BK123" i="3"/>
  <c r="J123" i="3"/>
  <c r="BK121" i="3"/>
  <c r="J121" i="3"/>
  <c r="BK119" i="3"/>
  <c r="J119" i="3"/>
  <c r="J279" i="2"/>
  <c r="BK277" i="2"/>
  <c r="J275" i="2"/>
  <c r="J272" i="2"/>
  <c r="BK269" i="2"/>
  <c r="J263" i="2"/>
  <c r="BK260" i="2"/>
  <c r="J257" i="2"/>
  <c r="BK254" i="2"/>
  <c r="BK251" i="2"/>
  <c r="BK249" i="2"/>
  <c r="J247" i="2"/>
  <c r="BK244" i="2"/>
  <c r="BK242" i="2"/>
  <c r="BK240" i="2"/>
  <c r="J234" i="2"/>
  <c r="J230" i="2"/>
  <c r="BK228" i="2"/>
  <c r="BK224" i="2"/>
  <c r="BK222" i="2"/>
  <c r="BK215" i="2"/>
  <c r="BK209" i="2"/>
  <c r="J206" i="2"/>
  <c r="BK204" i="2"/>
  <c r="BK202" i="2"/>
  <c r="BK197" i="2"/>
  <c r="J192" i="2"/>
  <c r="BK175" i="2"/>
  <c r="BK171" i="2"/>
  <c r="J169" i="2"/>
  <c r="J165" i="2"/>
  <c r="J161" i="2"/>
  <c r="J158" i="2"/>
  <c r="BK155" i="2"/>
  <c r="J153" i="2"/>
  <c r="J149" i="2"/>
  <c r="BK146" i="2"/>
  <c r="J144" i="2"/>
  <c r="J135" i="2"/>
  <c r="J132" i="2"/>
  <c r="BK128" i="2"/>
  <c r="BK126" i="2"/>
  <c r="J242" i="2"/>
  <c r="J238" i="2"/>
  <c r="J236" i="2"/>
  <c r="BK232" i="2"/>
  <c r="J228" i="2"/>
  <c r="J226" i="2"/>
  <c r="J222" i="2"/>
  <c r="J220" i="2"/>
  <c r="J213" i="2"/>
  <c r="J211" i="2"/>
  <c r="J209" i="2"/>
  <c r="J199" i="2"/>
  <c r="J197" i="2"/>
  <c r="J195" i="2"/>
  <c r="BK192" i="2"/>
  <c r="BK190" i="2"/>
  <c r="J185" i="2"/>
  <c r="J180" i="2"/>
  <c r="J177" i="2"/>
  <c r="J175" i="2"/>
  <c r="J173" i="2"/>
  <c r="BK167" i="2"/>
  <c r="J163" i="2"/>
  <c r="BK161" i="2"/>
  <c r="BK158" i="2"/>
  <c r="J151" i="2"/>
  <c r="BK149" i="2"/>
  <c r="J146" i="2"/>
  <c r="BK144" i="2"/>
  <c r="J141" i="2"/>
  <c r="J138" i="2"/>
  <c r="BK135" i="2"/>
  <c r="J130" i="2"/>
  <c r="J126" i="2"/>
  <c r="J124" i="2"/>
  <c r="BK279" i="2"/>
  <c r="J277" i="2"/>
  <c r="BK275" i="2"/>
  <c r="BK272" i="2"/>
  <c r="J269" i="2"/>
  <c r="BK263" i="2"/>
  <c r="J260" i="2"/>
  <c r="BK257" i="2"/>
  <c r="J254" i="2"/>
  <c r="J251" i="2"/>
  <c r="J249" i="2"/>
  <c r="BK247" i="2"/>
  <c r="J244" i="2"/>
  <c r="J240" i="2"/>
  <c r="BK238" i="2"/>
  <c r="BK236" i="2"/>
  <c r="BK234" i="2"/>
  <c r="J232" i="2"/>
  <c r="BK230" i="2"/>
  <c r="BK226" i="2"/>
  <c r="J224" i="2"/>
  <c r="BK220" i="2"/>
  <c r="J215" i="2"/>
  <c r="BK213" i="2"/>
  <c r="BK211" i="2"/>
  <c r="BK206" i="2"/>
  <c r="J204" i="2"/>
  <c r="J202" i="2"/>
  <c r="BK199" i="2"/>
  <c r="BK195" i="2"/>
  <c r="J190" i="2"/>
  <c r="BK185" i="2"/>
  <c r="BK180" i="2"/>
  <c r="BK177" i="2"/>
  <c r="BK173" i="2"/>
  <c r="J171" i="2"/>
  <c r="BK169" i="2"/>
  <c r="J167" i="2"/>
  <c r="BK165" i="2"/>
  <c r="BK163" i="2"/>
  <c r="J155" i="2"/>
  <c r="BK153" i="2"/>
  <c r="BK151" i="2"/>
  <c r="BK141" i="2"/>
  <c r="BK138" i="2"/>
  <c r="BK132" i="2"/>
  <c r="BK130" i="2"/>
  <c r="J128" i="2"/>
  <c r="BK124" i="2"/>
  <c r="AS94" i="1"/>
  <c r="BK201" i="2" l="1"/>
  <c r="J201" i="2" s="1"/>
  <c r="J99" i="2" s="1"/>
  <c r="P201" i="2"/>
  <c r="P123" i="2" s="1"/>
  <c r="P122" i="2" s="1"/>
  <c r="P121" i="2" s="1"/>
  <c r="AU95" i="1" s="1"/>
  <c r="R201" i="2"/>
  <c r="R123" i="2" s="1"/>
  <c r="R122" i="2" s="1"/>
  <c r="R121" i="2" s="1"/>
  <c r="T201" i="2"/>
  <c r="T123" i="2"/>
  <c r="T122" i="2" s="1"/>
  <c r="T121" i="2" s="1"/>
  <c r="BK208" i="2"/>
  <c r="J208" i="2" s="1"/>
  <c r="J100" i="2" s="1"/>
  <c r="P208" i="2"/>
  <c r="R208" i="2"/>
  <c r="T208" i="2"/>
  <c r="BK246" i="2"/>
  <c r="J246" i="2"/>
  <c r="J101" i="2" s="1"/>
  <c r="P246" i="2"/>
  <c r="R246" i="2"/>
  <c r="T246" i="2"/>
  <c r="BK118" i="3"/>
  <c r="J118" i="3"/>
  <c r="J97" i="3"/>
  <c r="P118" i="3"/>
  <c r="P117" i="3" s="1"/>
  <c r="AU96" i="1" s="1"/>
  <c r="R118" i="3"/>
  <c r="R117" i="3"/>
  <c r="T118" i="3"/>
  <c r="T117" i="3"/>
  <c r="F92" i="2"/>
  <c r="J117" i="2"/>
  <c r="BE126" i="2"/>
  <c r="BE135" i="2"/>
  <c r="BE144" i="2"/>
  <c r="BE149" i="2"/>
  <c r="BE161" i="2"/>
  <c r="BE163" i="2"/>
  <c r="BE175" i="2"/>
  <c r="BE177" i="2"/>
  <c r="BE185" i="2"/>
  <c r="BE197" i="2"/>
  <c r="BE202" i="2"/>
  <c r="BE211" i="2"/>
  <c r="BE222" i="2"/>
  <c r="BE228" i="2"/>
  <c r="BE232" i="2"/>
  <c r="BE236" i="2"/>
  <c r="BE238" i="2"/>
  <c r="BE242" i="2"/>
  <c r="BE244" i="2"/>
  <c r="BE249" i="2"/>
  <c r="BE263" i="2"/>
  <c r="BE269" i="2"/>
  <c r="BE272" i="2"/>
  <c r="BE277" i="2"/>
  <c r="BE279" i="2"/>
  <c r="E85" i="3"/>
  <c r="J91" i="3"/>
  <c r="F92" i="3"/>
  <c r="E111" i="2"/>
  <c r="J115" i="2"/>
  <c r="BE128" i="2"/>
  <c r="BE130" i="2"/>
  <c r="BE141" i="2"/>
  <c r="BE146" i="2"/>
  <c r="BE155" i="2"/>
  <c r="BE158" i="2"/>
  <c r="BE165" i="2"/>
  <c r="BE171" i="2"/>
  <c r="BE180" i="2"/>
  <c r="BE192" i="2"/>
  <c r="BE204" i="2"/>
  <c r="BE206" i="2"/>
  <c r="BE209" i="2"/>
  <c r="BE213" i="2"/>
  <c r="BE224" i="2"/>
  <c r="BE230" i="2"/>
  <c r="BE234" i="2"/>
  <c r="BE240" i="2"/>
  <c r="BE254" i="2"/>
  <c r="BE257" i="2"/>
  <c r="BE260" i="2"/>
  <c r="BE124" i="2"/>
  <c r="BE132" i="2"/>
  <c r="BE138" i="2"/>
  <c r="BE151" i="2"/>
  <c r="BE153" i="2"/>
  <c r="BE167" i="2"/>
  <c r="BE169" i="2"/>
  <c r="BE173" i="2"/>
  <c r="BE190" i="2"/>
  <c r="BE195" i="2"/>
  <c r="BE199" i="2"/>
  <c r="BE215" i="2"/>
  <c r="BE220" i="2"/>
  <c r="BE226" i="2"/>
  <c r="BE247" i="2"/>
  <c r="BE251" i="2"/>
  <c r="BE275" i="2"/>
  <c r="BK123" i="2"/>
  <c r="J123" i="2" s="1"/>
  <c r="J98" i="2" s="1"/>
  <c r="J89" i="3"/>
  <c r="BE119" i="3"/>
  <c r="BE121" i="3"/>
  <c r="BE123" i="3"/>
  <c r="BE126" i="3"/>
  <c r="BE129" i="3"/>
  <c r="BE132" i="3"/>
  <c r="BE134" i="3"/>
  <c r="F35" i="2"/>
  <c r="BB95" i="1" s="1"/>
  <c r="F36" i="2"/>
  <c r="BC95" i="1" s="1"/>
  <c r="F35" i="3"/>
  <c r="BB96" i="1" s="1"/>
  <c r="F37" i="2"/>
  <c r="BD95" i="1"/>
  <c r="F34" i="3"/>
  <c r="BA96" i="1" s="1"/>
  <c r="F36" i="3"/>
  <c r="BC96" i="1"/>
  <c r="F34" i="2"/>
  <c r="BA95" i="1" s="1"/>
  <c r="J34" i="3"/>
  <c r="AW96" i="1"/>
  <c r="F37" i="3"/>
  <c r="BD96" i="1" s="1"/>
  <c r="J34" i="2"/>
  <c r="AW95" i="1" s="1"/>
  <c r="BK122" i="2" l="1"/>
  <c r="J122" i="2"/>
  <c r="J97" i="2"/>
  <c r="BK117" i="3"/>
  <c r="J117" i="3" s="1"/>
  <c r="J96" i="3" s="1"/>
  <c r="BC94" i="1"/>
  <c r="W32" i="1" s="1"/>
  <c r="F33" i="2"/>
  <c r="AZ95" i="1" s="1"/>
  <c r="BB94" i="1"/>
  <c r="AX94" i="1" s="1"/>
  <c r="AU94" i="1"/>
  <c r="BD94" i="1"/>
  <c r="W33" i="1" s="1"/>
  <c r="F33" i="3"/>
  <c r="AZ96" i="1" s="1"/>
  <c r="BA94" i="1"/>
  <c r="AW94" i="1"/>
  <c r="AK30" i="1" s="1"/>
  <c r="J33" i="2"/>
  <c r="AV95" i="1" s="1"/>
  <c r="AT95" i="1" s="1"/>
  <c r="J33" i="3"/>
  <c r="AV96" i="1" s="1"/>
  <c r="AT96" i="1" s="1"/>
  <c r="BK121" i="2" l="1"/>
  <c r="J121" i="2" s="1"/>
  <c r="J96" i="2" s="1"/>
  <c r="AZ94" i="1"/>
  <c r="W29" i="1" s="1"/>
  <c r="AY94" i="1"/>
  <c r="W30" i="1"/>
  <c r="W31" i="1"/>
  <c r="J30" i="3"/>
  <c r="AG96" i="1"/>
  <c r="AN96" i="1"/>
  <c r="J39" i="3" l="1"/>
  <c r="AV94" i="1"/>
  <c r="AK29" i="1"/>
  <c r="J30" i="2"/>
  <c r="AG95" i="1" s="1"/>
  <c r="AN95" i="1" s="1"/>
  <c r="J39" i="2" l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<sst xmlns="http://schemas.openxmlformats.org/spreadsheetml/2006/main" count="1952" uniqueCount="485">
  <si>
    <t>Export Komplet</t>
  </si>
  <si>
    <t/>
  </si>
  <si>
    <t>2.0</t>
  </si>
  <si>
    <t>ZAMOK</t>
  </si>
  <si>
    <t>False</t>
  </si>
  <si>
    <t>{454eb3ad-9c08-470f-84ad-b0633673c318}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</si>
  <si>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</si>
  <si>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</si>
  <si>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</si>
  <si>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</si>
  <si>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</si>
  <si>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</si>
  <si>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</si>
  <si>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</si>
  <si>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</si>
  <si>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</si>
  <si>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</si>
  <si>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Uherský Ostroh - Ostrožská Nová Ves</t>
  </si>
  <si>
    <t>KSO:</t>
  </si>
  <si>
    <t>CC-CZ:</t>
  </si>
  <si>
    <t>Místo:</t>
  </si>
  <si>
    <t>TO Kunovice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</si>
  <si>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</si>
  <si>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</si>
  <si>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</si>
  <si>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</si>
  <si>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</si>
  <si>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</si>
  <si>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</si>
  <si>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</si>
  <si>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</si>
  <si>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</si>
  <si>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</si>
  <si>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</si>
  <si>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</si>
  <si>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</si>
  <si>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</si>
  <si>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</si>
  <si>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</si>
  <si>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</si>
  <si>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</si>
  <si>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</si>
  <si>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</si>
  <si>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</si>
  <si>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</si>
  <si>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</si>
  <si>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</si>
  <si>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</si>
  <si>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</si>
  <si>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</si>
  <si>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</si>
  <si>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</si>
  <si>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</si>
  <si>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</si>
  <si>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</si>
  <si>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</si>
  <si>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</si>
  <si>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</si>
  <si>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</si>
  <si>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</si>
  <si>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</si>
  <si>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</si>
  <si>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</si>
  <si>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</si>
  <si>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</si>
  <si>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</si>
  <si>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</si>
  <si>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</si>
  <si>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</si>
  <si>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</si>
  <si>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</si>
  <si>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</si>
  <si>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</si>
  <si>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</si>
  <si>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</si>
  <si>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</si>
  <si>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</si>
  <si>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</si>
  <si>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</si>
  <si>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</si>
  <si>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</si>
  <si>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{7cedba83-ef8d-4f8f-9091-26ea005d5e98}</t>
  </si>
  <si>
    <t>2</t>
  </si>
  <si>
    <t>VON</t>
  </si>
  <si>
    <t>Vedlejší a ostatní náklady</t>
  </si>
  <si>
    <t>{5b3cafe7-1f51-4ad2-b151-c5387a0560d5}</t>
  </si>
  <si>
    <t>KRYCÍ LIST SOUPISU PRACÍ</t>
  </si>
  <si>
    <t>Objekt:</t>
  </si>
  <si>
    <t>SO 01 - Oprava trati v úseku Uherský Ostroh - Ostrožská Nová Ves</t>
  </si>
  <si>
    <t>TÚ Uherský ostroh – Ostrožská Nová Ves</t>
  </si>
  <si>
    <t>70994234</t>
  </si>
  <si>
    <t>SŽ s. o., OŘ Olomouc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</si>
  <si>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</si>
  <si>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</si>
  <si>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</si>
  <si>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</si>
  <si>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</si>
  <si>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</si>
  <si>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</si>
  <si>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  M-ST - Materiál - dodávka ST</t>
  </si>
  <si>
    <t>M - Materiál - zhotovitel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</si>
  <si>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</si>
  <si>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</si>
  <si>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</si>
  <si>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</si>
  <si>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</si>
  <si>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</si>
  <si>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</si>
  <si>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</si>
  <si>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</si>
  <si>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</si>
  <si>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</si>
  <si>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</si>
  <si>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</si>
  <si>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</si>
  <si>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</si>
  <si>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</si>
  <si>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</si>
  <si>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</si>
  <si>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</si>
  <si>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</si>
  <si>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</si>
  <si>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</si>
  <si>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</si>
  <si>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Sborník UOŽI 01 2019</t>
  </si>
  <si>
    <t>4</t>
  </si>
  <si>
    <t>1002974459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</si>
  <si>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</si>
  <si>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</si>
  <si>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5905035020</t>
  </si>
  <si>
    <t>Výměna KL malou těžící mechanizací mimo lavičku lože zapuštěné</t>
  </si>
  <si>
    <t>m3</t>
  </si>
  <si>
    <t>Sborník UOŽI 01 2020</t>
  </si>
  <si>
    <t>64</t>
  </si>
  <si>
    <t>1752235189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</si>
  <si>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</si>
  <si>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3</t>
  </si>
  <si>
    <t>5905035110</t>
  </si>
  <si>
    <t>Výměna KL malou těžící mechanizací včetně lavičky lože otevřené</t>
  </si>
  <si>
    <t>-9244394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</si>
  <si>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</si>
  <si>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5905105030</t>
  </si>
  <si>
    <t>Doplnění KL kamenivem souvisle strojně v koleji</t>
  </si>
  <si>
    <t>2014262949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</si>
  <si>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</si>
  <si>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5906035120</t>
  </si>
  <si>
    <t>Souvislá výměna pražců současně s výměnou nebo čištěním KL pražce betonové příčné vystrojené</t>
  </si>
  <si>
    <t>kus</t>
  </si>
  <si>
    <t>-276232702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</si>
  <si>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</si>
  <si>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</t>
  </si>
  <si>
    <t>Poznámka k položce:_x000D_
Pražec=kus</t>
  </si>
  <si>
    <t>6</t>
  </si>
  <si>
    <t>5907020395</t>
  </si>
  <si>
    <t>Souvislá výměna kolejnic současně s výměnou kompletů a pryžové podložky tv. R65 rozdělení "d"</t>
  </si>
  <si>
    <t>m</t>
  </si>
  <si>
    <t>1440135806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</si>
  <si>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</si>
  <si>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</si>
  <si>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7</t>
  </si>
  <si>
    <t>5907050110</t>
  </si>
  <si>
    <t>Dělení kolejnic kyslíkem tv. UIC60 nebo R65</t>
  </si>
  <si>
    <t>1979592515</t>
  </si>
  <si>
    <t>Dělení kolejnic kyslíkem tv. UIC60 nebo R65. Poznámka: 1. V cenách jsou započteny náklady na manipulaci podložení, označení a provedení řezu kolejnice.</t>
  </si>
  <si>
    <t>Poznámka k položce:_x000D_
Řez=kus</t>
  </si>
  <si>
    <t>8</t>
  </si>
  <si>
    <t>5907055010</t>
  </si>
  <si>
    <t>Vrtání kolejnic otvor o průměru do 10 mm</t>
  </si>
  <si>
    <t>-1792856035</t>
  </si>
  <si>
    <t>Vrtání kolejnic otvor o průměru do 10 mm. Poznámka: 1. V cenách jsou započteny náklady na manipulaci podložení, označení a provedení vrtu ve stojině kolejnice.</t>
  </si>
  <si>
    <t>Poznámka k položce:_x000D_
Vrt=kus</t>
  </si>
  <si>
    <t>9</t>
  </si>
  <si>
    <t>5908070330</t>
  </si>
  <si>
    <t>Souvislé dotahování upevňovadel v koleji s protáčením závitů šrouby svěrkové rozdělení "d"</t>
  </si>
  <si>
    <t>km</t>
  </si>
  <si>
    <t>-528671807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</si>
  <si>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</si>
  <si>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10</t>
  </si>
  <si>
    <t>5909032020</t>
  </si>
  <si>
    <t>Přesná úprava GPK koleje směrové a výškové uspořádání pražce betonové</t>
  </si>
  <si>
    <t>2128261235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</si>
  <si>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</si>
  <si>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</si>
  <si>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11</t>
  </si>
  <si>
    <t>5910015010</t>
  </si>
  <si>
    <t>Odtavovací stykové svařování mobilní svářečkou kolejnic nových délky do 150 m tv. UIC60 nebo R65</t>
  </si>
  <si>
    <t>svar</t>
  </si>
  <si>
    <t>969060087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</si>
  <si>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</si>
  <si>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12</t>
  </si>
  <si>
    <t>5910020120</t>
  </si>
  <si>
    <t>Svařování kolejnic termitem plný předehřev standardní spára svar jednotlivý tv. R65</t>
  </si>
  <si>
    <t>340606526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</si>
  <si>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</si>
  <si>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</t>
  </si>
  <si>
    <t>5910035020</t>
  </si>
  <si>
    <t>Dosažení dovolené upínací teploty v BK prodloužením kolejnicového pásu v koleji tv. R65</t>
  </si>
  <si>
    <t>-1319877428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</si>
  <si>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</si>
  <si>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</t>
  </si>
  <si>
    <t>5910040220</t>
  </si>
  <si>
    <t>Umožnění volné dilatace kolejnice bez demontáže nebo montáže upevňovadel s osazením a odstraněním kluzných podložek rozdělení pražců "d"</t>
  </si>
  <si>
    <t>2068129661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</si>
  <si>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</si>
  <si>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5910045020</t>
  </si>
  <si>
    <t>Zajištění polohy kolejnice bočními válečkovými opěrkami rozdělení pražců "d"</t>
  </si>
  <si>
    <t>301372270</t>
  </si>
  <si>
    <t>Zajištění polohy kolejnice bočními válečkovými opěrkami rozdělení pražců "d". Poznámka: 1. V cenách jsou započteny náklady na montáž a demontáž bočních opěrek v oblouku o malém poloměru.</t>
  </si>
  <si>
    <t>16</t>
  </si>
  <si>
    <t>5913040030</t>
  </si>
  <si>
    <t>Montáž celopryžové přejezdové konstrukce málo zatížené v koleji část vnější a vnitřní včetně závěrných zídek a základových bloků</t>
  </si>
  <si>
    <t>-568095266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</si>
  <si>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</si>
  <si>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17</t>
  </si>
  <si>
    <t>5913055030</t>
  </si>
  <si>
    <t>Výměna dílů betonové přejezdové konstrukce náběhového klínu</t>
  </si>
  <si>
    <t>-1778281435</t>
  </si>
  <si>
    <t>Výměna dílů betonové přejezdové konstrukce náběhového klínu. Poznámka: 1. V cenách jsou započteny náklady na demontáž, výměnu, montáž dílů a jejich případné naložení na dopravní prostředek. 2. V cenách nejsou obsaženy náklady na dodávku materiálu.</t>
  </si>
  <si>
    <t>18</t>
  </si>
  <si>
    <t>5913067020</t>
  </si>
  <si>
    <t>Výměna betonové přejezdové konstrukce část vnitřní</t>
  </si>
  <si>
    <t>-488131879</t>
  </si>
  <si>
    <t>Výměna betonové přejezdové konstrukce část vnitřní. Poznámka: 1. V cenách jsou započteny náklady na demontáž, výměnu a montáž. 2. V cenách nejsou obsaženy náklady na dodávku materiálu.</t>
  </si>
  <si>
    <t>19</t>
  </si>
  <si>
    <t>5913140010</t>
  </si>
  <si>
    <t>Demontáž přejezdové konstrukce se silničními panely vnější i vnitřní část</t>
  </si>
  <si>
    <t>1264679669</t>
  </si>
  <si>
    <t>Demontáž přejezdové konstrukce se silničními panely vnější i vnitřní část. Poznámka: 1. V cenách jsou započteny náklady na demontáž a naložení na dopravní prostředek.</t>
  </si>
  <si>
    <t>20</t>
  </si>
  <si>
    <t>5913190010</t>
  </si>
  <si>
    <t>Demontáž dřevěných dílů přejezdu trámec žlábkový vnitřní části</t>
  </si>
  <si>
    <t>-1619441903</t>
  </si>
  <si>
    <t>Demontáž dřevěných dílů přejezdu trámec žlábkový vnitřní části. Poznámka: 1. V cenách jsou započteny náklady na demontáž a naložení na dopravní prostředek.</t>
  </si>
  <si>
    <t>5913190030</t>
  </si>
  <si>
    <t>Demontáž dřevěných dílů přejezdu trámec vnější části</t>
  </si>
  <si>
    <t>-1470208466</t>
  </si>
  <si>
    <t>Demontáž dřevěných dílů přejezdu trámec vnější části. Poznámka: 1. V cenách jsou započteny náklady na demontáž a naložení na dopravní prostředek.</t>
  </si>
  <si>
    <t>22</t>
  </si>
  <si>
    <t>5913190040</t>
  </si>
  <si>
    <t>Demontáž dřevěných dílů přejezdu náběhový klín</t>
  </si>
  <si>
    <t>202660661</t>
  </si>
  <si>
    <t>Demontáž dřevěných dílů přejezdu náběhový klín. Poznámka: 1. V cenách jsou započteny náklady na demontáž a naložení na dopravní prostředek.</t>
  </si>
  <si>
    <t>23</t>
  </si>
  <si>
    <t>5913235020</t>
  </si>
  <si>
    <t>Dělení AB komunikace řezáním hloubky do 20 cm</t>
  </si>
  <si>
    <t>1370254354</t>
  </si>
  <si>
    <t>Dělení AB komunikace řezáním hloubky do 20 cm. Poznámka: 1. V cenách jsou započteny náklady na provedení úkolu.</t>
  </si>
  <si>
    <t>24</t>
  </si>
  <si>
    <t>5913240020</t>
  </si>
  <si>
    <t>Odstranění AB komunikace odtěžením nebo frézováním hloubky do 20 cm</t>
  </si>
  <si>
    <t>m2</t>
  </si>
  <si>
    <t>-1432516763</t>
  </si>
  <si>
    <t>Odstranění AB komunikace odtěžením nebo frézováním hloubky do 20 cm. Poznámka: 1. V cenách jsou započteny náklady na odtěžení nebo frézování a naložení výzisku na dopravní prostředek.</t>
  </si>
  <si>
    <t>VV</t>
  </si>
  <si>
    <t>29+11</t>
  </si>
  <si>
    <t>25</t>
  </si>
  <si>
    <t>5913245010</t>
  </si>
  <si>
    <t>Oprava komunikace vyplněním trhlin zálivkovou hmotou</t>
  </si>
  <si>
    <t>949433772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</si>
  <si>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</si>
  <si>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Součet</t>
  </si>
  <si>
    <t>26</t>
  </si>
  <si>
    <t>5913255030</t>
  </si>
  <si>
    <t>Zřízení konstrukce vozovky asfaltobetonové s podkladní, ložní a obrusnou vrstvou tloušťky do 15 cm</t>
  </si>
  <si>
    <t>-147289394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</si>
  <si>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</si>
  <si>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40</t>
  </si>
  <si>
    <t>27</t>
  </si>
  <si>
    <t>5913285210</t>
  </si>
  <si>
    <t>Montáž dílů komunikace obrubníku uložení v betonu</t>
  </si>
  <si>
    <t>-1284185437</t>
  </si>
  <si>
    <t>Montáž dílů komunikace obrubníku uložení v betonu. Poznámka: 1. V cenách jsou započteny náklady na osazení dlažby nebo obrubníku. 2. V cenách nejsou obsaženy náklady na dodávku materiálu.</t>
  </si>
  <si>
    <t>28</t>
  </si>
  <si>
    <t>5914075120</t>
  </si>
  <si>
    <t>Zřízení konstrukční vrstvy pražcového podloží včetně geotextilie tl. 0,30 m</t>
  </si>
  <si>
    <t>210745759</t>
  </si>
  <si>
    <t>Zřízení konstrukční vrstvy pražcového podloží včetně geotextilie tl. 0,30 m. Poznámka: 1. V cenách jsou započteny náklady na naložení výzisku na dopravní prostředek. 2. V cenách nejsou obsaženy náklady na dodávku materiálu a odtěžení zeminy.</t>
  </si>
  <si>
    <t>Poznámka k položce:_x000D_
VL Ž4 typ 3</t>
  </si>
  <si>
    <t>29</t>
  </si>
  <si>
    <t>5915005020</t>
  </si>
  <si>
    <t>Hloubení rýh nebo jam na železničním spodku II. třídy</t>
  </si>
  <si>
    <t>1321418348</t>
  </si>
  <si>
    <t>Hloubení rýh nebo jam na železničním spodku II. třídy. Poznámka: 1. V cenách jsou započteny náklady na hloubení a uložení výzisku na terén nebo naložení na dopravní prostředek a uložení na úložišti.</t>
  </si>
  <si>
    <t>30</t>
  </si>
  <si>
    <t>5915007020</t>
  </si>
  <si>
    <t>Zásyp jam nebo rýh sypaninou na železničním spodku se zhutněním</t>
  </si>
  <si>
    <t>-1650409700</t>
  </si>
  <si>
    <t>Zásyp jam nebo rýh sypaninou na železničním spodku se zhutněním. Poznámka: 1. Ceny zásypu jam a rýh se zhutněním jsou určeny pro jakoukoliv míru zhutnění.</t>
  </si>
  <si>
    <t>31</t>
  </si>
  <si>
    <t>5915010020</t>
  </si>
  <si>
    <t>Těžení zeminy nebo horniny železničního spodku II. třídy</t>
  </si>
  <si>
    <t>-557742493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</si>
  <si>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</si>
  <si>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M-ST</t>
  </si>
  <si>
    <t>Materiál - dodávka ST</t>
  </si>
  <si>
    <t>32</t>
  </si>
  <si>
    <t>M</t>
  </si>
  <si>
    <t>5958158020</t>
  </si>
  <si>
    <t>Podložka pryžová pod patu kolejnice R65 183/151/6 - dodávka ST</t>
  </si>
  <si>
    <t>512</t>
  </si>
  <si>
    <t>-716500773</t>
  </si>
  <si>
    <t>Podložka pryžová pod patu kolejnice R65 183/151/6</t>
  </si>
  <si>
    <t>33</t>
  </si>
  <si>
    <t>5957101025</t>
  </si>
  <si>
    <t>Kolejnice třídy R260 tv. R65 délky 25,000 m - dodávka ST</t>
  </si>
  <si>
    <t>-1001946309</t>
  </si>
  <si>
    <t>Kolejnice třídy R260 tv. R65 délky 20,000 m</t>
  </si>
  <si>
    <t>34</t>
  </si>
  <si>
    <t>5958128010</t>
  </si>
  <si>
    <t>Komplety ŽS 4 (šroub RS 1, matice M 24, podložka Fe6, svěrka ŽS4) - dodávka ST</t>
  </si>
  <si>
    <t>-924125272</t>
  </si>
  <si>
    <t>Komplety ŽS 4 (šroub RS 1, matice M 24, podložka Fe6, svěrka ŽS4)</t>
  </si>
  <si>
    <t>Materiál - zhotovitel</t>
  </si>
  <si>
    <t>35</t>
  </si>
  <si>
    <t>5955101000</t>
  </si>
  <si>
    <t>Kamenivo drcené štěrk frakce 31,5/63 třídy BI</t>
  </si>
  <si>
    <t>t</t>
  </si>
  <si>
    <t>-1144237994</t>
  </si>
  <si>
    <t>36</t>
  </si>
  <si>
    <t>5955101020</t>
  </si>
  <si>
    <t>Kamenivo drcené štěrkodrť frakce 0/32</t>
  </si>
  <si>
    <t>1101094780</t>
  </si>
  <si>
    <t>37</t>
  </si>
  <si>
    <t>5955101025</t>
  </si>
  <si>
    <t>Kamenivo drcené drť frakce 4/8</t>
  </si>
  <si>
    <t>-1602927756</t>
  </si>
  <si>
    <t>38</t>
  </si>
  <si>
    <t>5958125010</t>
  </si>
  <si>
    <t>Komplety s antikorozní úpravou ŽS 4 (svěrka ŽS4, šroub RS 1, matice M24, podložka Fe6)</t>
  </si>
  <si>
    <t>1118577477</t>
  </si>
  <si>
    <t>39</t>
  </si>
  <si>
    <t>5963101007</t>
  </si>
  <si>
    <t>Přejezd celopryžový pro nezatížené komunikace se závěrnou zídkou tv. T a základovým blokem</t>
  </si>
  <si>
    <t>426318209</t>
  </si>
  <si>
    <t>Přejezd celopryžový pro nezatížené komunikace se závěrnou zídkou tv. T</t>
  </si>
  <si>
    <t>5963101060</t>
  </si>
  <si>
    <t>Přejezd celopryžový Strail náběhový klín drážka</t>
  </si>
  <si>
    <t>-954702303</t>
  </si>
  <si>
    <t>41</t>
  </si>
  <si>
    <t>5963101055</t>
  </si>
  <si>
    <t>Přejezd celopryžový Strail náběhový klín pero</t>
  </si>
  <si>
    <t>1277354318</t>
  </si>
  <si>
    <t>42</t>
  </si>
  <si>
    <t>5964161010</t>
  </si>
  <si>
    <t>Beton lehce zhutnitelný C 20/25;X0 F5 2 285 2 765</t>
  </si>
  <si>
    <t>-338032770</t>
  </si>
  <si>
    <t>43</t>
  </si>
  <si>
    <t>5963146000</t>
  </si>
  <si>
    <t>Asfaltový beton ACO 11S 50/70 střednězrnný-obrusná vrstva</t>
  </si>
  <si>
    <t>1007346678</t>
  </si>
  <si>
    <t>44</t>
  </si>
  <si>
    <t>5963146010</t>
  </si>
  <si>
    <t>Asfaltový beton ACL 16S 50/70 hrubozrnný-ložní vrstva</t>
  </si>
  <si>
    <t>1500920762</t>
  </si>
  <si>
    <t>45</t>
  </si>
  <si>
    <t>5963152000</t>
  </si>
  <si>
    <t>Asfaltová zálivka pro trhliny a spáry</t>
  </si>
  <si>
    <t>kg</t>
  </si>
  <si>
    <t>-305163165</t>
  </si>
  <si>
    <t>46</t>
  </si>
  <si>
    <t>5964104165</t>
  </si>
  <si>
    <t>Kanalizační díly plastové Šachtové dno přímé DN 200 - jeden vtok a výtok</t>
  </si>
  <si>
    <t>128</t>
  </si>
  <si>
    <t>-1936414962</t>
  </si>
  <si>
    <t>47</t>
  </si>
  <si>
    <t>5964104150</t>
  </si>
  <si>
    <t>Kanalizační díly plastové Krycí víko šachty plastové pochůzné</t>
  </si>
  <si>
    <t>1430992610</t>
  </si>
  <si>
    <t>48</t>
  </si>
  <si>
    <t>5964104175</t>
  </si>
  <si>
    <t>Kanalizační díly plastové Prodlužovací trubka šachty DN 300</t>
  </si>
  <si>
    <t>-1561948430</t>
  </si>
  <si>
    <t>49</t>
  </si>
  <si>
    <t>5964104185</t>
  </si>
  <si>
    <t>Kanalizační díly plastové Záslepka potrubí DN 200</t>
  </si>
  <si>
    <t>-1487036324</t>
  </si>
  <si>
    <t>Kanalizační díly plastové Záslepka potrubí DN 250</t>
  </si>
  <si>
    <t>50</t>
  </si>
  <si>
    <t>5964103010</t>
  </si>
  <si>
    <t>Drenážní plastové díly trubka celoperforovaná DN 200 mm</t>
  </si>
  <si>
    <t>1785323400</t>
  </si>
  <si>
    <t>51</t>
  </si>
  <si>
    <t>5964133005</t>
  </si>
  <si>
    <t>Geotextilie separační</t>
  </si>
  <si>
    <t>1654355445</t>
  </si>
  <si>
    <t>OST</t>
  </si>
  <si>
    <t>Ostatní</t>
  </si>
  <si>
    <t>52</t>
  </si>
  <si>
    <t>7592005076</t>
  </si>
  <si>
    <t>Montáž počítacího bodu počítače náprav</t>
  </si>
  <si>
    <t>-378301049</t>
  </si>
  <si>
    <t>Montáž počítacího bodu počítače náprav ALCATEL SK30 - uložení a připevnění na určené místo, seřízení polohy, přezkoušení</t>
  </si>
  <si>
    <t>53</t>
  </si>
  <si>
    <t>7592007076</t>
  </si>
  <si>
    <t>Demontáž počítacího bodu počítače náprav</t>
  </si>
  <si>
    <t>806736042</t>
  </si>
  <si>
    <t>Demontáž počítacího bodu počítače náprav ALCATEL SK30</t>
  </si>
  <si>
    <t>54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</si>
  <si>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</si>
  <si>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</si>
  <si>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695015277</t>
  </si>
  <si>
    <t>Doprava obousměrná (např. dodávek z vlastních zásob zhotovitele nebo objednatele nebo výzisku) mechanizací o nosnosti do 3,5 t elektrosoučástek, montážního materiálu, kameniva, písku, dlažebních kostek, suti, atd.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</si>
  <si>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</si>
  <si>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55</t>
  </si>
  <si>
    <t>9902100200</t>
  </si>
  <si>
    <t>Doprava dodávek zhotovitele, dodávek objednatele nebo výzisku mechanizací přes 3,5 t sypanin  do 20 km</t>
  </si>
  <si>
    <t>1734064354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</si>
  <si>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</si>
  <si>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</si>
  <si>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56</t>
  </si>
  <si>
    <t>9902300100</t>
  </si>
  <si>
    <t>Doprava jednosměrná (např. nakupovaného materiálu) mechanizací o nosnosti přes 3,5 t AB,drť do 10 km</t>
  </si>
  <si>
    <t>-968039029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</si>
  <si>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</si>
  <si>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</si>
  <si>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</si>
  <si>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</si>
  <si>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1887353117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</si>
  <si>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</si>
  <si>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</si>
  <si>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</si>
  <si>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-1214301823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</si>
  <si>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</si>
  <si>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500</t>
  </si>
  <si>
    <t>16,8</t>
  </si>
  <si>
    <t>59</t>
  </si>
  <si>
    <t>9902401200</t>
  </si>
  <si>
    <t>Doprava jednosměrná (např. nakupovaného materiálu) mechanizací o nosnosti přes 3,5 t objemnějšího kusového materiálu do 350 km - přejezdová konstrukce</t>
  </si>
  <si>
    <t>-1647586801</t>
  </si>
  <si>
    <t>Doprava jednosměrná (např. nakupovaného materiálu) mechanizací o nosnosti přes 3,5 t objemnějšího kusového materiálu (prefabrikátů, stožárů, výhybek, rozvaděčů, vybouraných hmot atd.)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</si>
  <si>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60</t>
  </si>
  <si>
    <t>9902409100</t>
  </si>
  <si>
    <t>Doprava jednosměrná (např. nakupovaného materiálu) mechanizací o nosnosti přes 3,5 t objemnějšího kusového materiálu příplatek za každý další 1 km 4tx150km</t>
  </si>
  <si>
    <t>-1320054217</t>
  </si>
  <si>
    <t>Doprava jednosměrná (např. nakupovaného materiálu) mechanizací o nosnosti přes 3,5 t objemnějšího kusového materiálu (prefabrikátů, stožárů, výhybek, rozvaděčů, vybouraných hmot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</si>
  <si>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61</t>
  </si>
  <si>
    <t>9903200100</t>
  </si>
  <si>
    <t>Přeprava mechanizace na místo prováděných prací o hmotnosti přes 12 t přes 50 do 100 km</t>
  </si>
  <si>
    <t>-1153974709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</si>
  <si>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</si>
  <si>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65</t>
  </si>
  <si>
    <t>9903200200</t>
  </si>
  <si>
    <t>Přeprava mechanizace na místo prováděných prací o hmotnosti přes 12 t do 200 km</t>
  </si>
  <si>
    <t>-1864312501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</si>
  <si>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</si>
  <si>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62</t>
  </si>
  <si>
    <t>9909000600</t>
  </si>
  <si>
    <t>Poplatek za recyklaci odpadu - živičná směs</t>
  </si>
  <si>
    <t>1498821562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</si>
  <si>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</si>
  <si>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2,5</t>
  </si>
  <si>
    <t>VON - Vedlejší a ostatní náklady</t>
  </si>
  <si>
    <t>VRN - Vedlejší rozpočtové náklady</t>
  </si>
  <si>
    <t>VRN</t>
  </si>
  <si>
    <t>Vedlejší rozpočtové náklady</t>
  </si>
  <si>
    <t>022111001</t>
  </si>
  <si>
    <t>Geodetické práce Kontrola PPK při směrové a výškové úpravě koleje zaměřením APK trať jednokolejná</t>
  </si>
  <si>
    <t>-1575253970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</si>
  <si>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</si>
  <si>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023111011</t>
  </si>
  <si>
    <t>Projektové práce Technický projekt zajištění PPK bez optimalizace nivelety/osy koleje trať jednokolejná zajištění PPK</t>
  </si>
  <si>
    <t>-574893720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</si>
  <si>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</si>
  <si>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022121001</t>
  </si>
  <si>
    <t>Geodetické práce Diagnostika technické infrastruktury Vytýčení trasy inženýrských sítí</t>
  </si>
  <si>
    <t>%</t>
  </si>
  <si>
    <t>594467395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</si>
  <si>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</si>
  <si>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</si>
  <si>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</si>
  <si>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</si>
  <si>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524175411</t>
  </si>
  <si>
    <t>Poznámka k položce:_x000D_
Základna pro výpočet - ZRN</t>
  </si>
  <si>
    <t>033111001</t>
  </si>
  <si>
    <t>Provozní vlivy Výluka silničního provozu se zajištěním objížďky</t>
  </si>
  <si>
    <t>888741779</t>
  </si>
  <si>
    <t>033131001</t>
  </si>
  <si>
    <t>Provozní vlivy Organizační zajištění prací při zřizování a udržování BK kolejí a výhybek</t>
  </si>
  <si>
    <t>-1944901588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</si>
  <si>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</si>
  <si>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</si>
  <si>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</si>
  <si>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</si>
  <si>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207275869</t>
  </si>
  <si>
    <t>Poznámka k položce:_x000D_
ocení se dle platné legislativy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</si>
</sst>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2"/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4" t="s">
        <v>14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1"/>
      <c r="AQ5" s="21"/>
      <c r="AR5" s="19"/>
      <c r="BE5" s="291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6" t="s">
        <v>17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1"/>
      <c r="AQ6" s="21"/>
      <c r="AR6" s="19"/>
      <c r="BE6" s="292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92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92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2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92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92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2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28</v>
      </c>
      <c r="AO13" s="21"/>
      <c r="AP13" s="21"/>
      <c r="AQ13" s="21"/>
      <c r="AR13" s="19"/>
      <c r="BE13" s="292"/>
      <c r="BS13" s="16" t="s">
        <v>6</v>
      </c>
    </row>
    <row r="14" spans="1:74" ht="12.75">
      <c r="B14" s="20"/>
      <c r="C14" s="21"/>
      <c r="D14" s="21"/>
      <c r="E14" s="297" t="s">
        <v>28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92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2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9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92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2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92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92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2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2"/>
    </row>
    <row r="23" spans="1:71" s="1" customFormat="1" ht="16.5" customHeight="1">
      <c r="B23" s="20"/>
      <c r="C23" s="21"/>
      <c r="D23" s="21"/>
      <c r="E23" s="299" t="s">
        <v>1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1"/>
      <c r="AP23" s="21"/>
      <c r="AQ23" s="21"/>
      <c r="AR23" s="19"/>
      <c r="BE23" s="29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2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2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0">
        <f>ROUND(AG94,2)</f>
        <v>4748320</v>
      </c>
      <c r="AL26" s="301"/>
      <c r="AM26" s="301"/>
      <c r="AN26" s="301"/>
      <c r="AO26" s="301"/>
      <c r="AP26" s="35"/>
      <c r="AQ26" s="35"/>
      <c r="AR26" s="38"/>
      <c r="BE26" s="292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2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2" t="s">
        <v>34</v>
      </c>
      <c r="M28" s="302"/>
      <c r="N28" s="302"/>
      <c r="O28" s="302"/>
      <c r="P28" s="302"/>
      <c r="Q28" s="35"/>
      <c r="R28" s="35"/>
      <c r="S28" s="35"/>
      <c r="T28" s="35"/>
      <c r="U28" s="35"/>
      <c r="V28" s="35"/>
      <c r="W28" s="302" t="s">
        <v>35</v>
      </c>
      <c r="X28" s="302"/>
      <c r="Y28" s="302"/>
      <c r="Z28" s="302"/>
      <c r="AA28" s="302"/>
      <c r="AB28" s="302"/>
      <c r="AC28" s="302"/>
      <c r="AD28" s="302"/>
      <c r="AE28" s="302"/>
      <c r="AF28" s="35"/>
      <c r="AG28" s="35"/>
      <c r="AH28" s="35"/>
      <c r="AI28" s="35"/>
      <c r="AJ28" s="35"/>
      <c r="AK28" s="302" t="s">
        <v>36</v>
      </c>
      <c r="AL28" s="302"/>
      <c r="AM28" s="302"/>
      <c r="AN28" s="302"/>
      <c r="AO28" s="302"/>
      <c r="AP28" s="35"/>
      <c r="AQ28" s="35"/>
      <c r="AR28" s="38"/>
      <c r="BE28" s="292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86">
        <v>0.21</v>
      </c>
      <c r="M29" s="285"/>
      <c r="N29" s="285"/>
      <c r="O29" s="285"/>
      <c r="P29" s="285"/>
      <c r="Q29" s="40"/>
      <c r="R29" s="40"/>
      <c r="S29" s="40"/>
      <c r="T29" s="40"/>
      <c r="U29" s="40"/>
      <c r="V29" s="40"/>
      <c r="W29" s="284">
        <f>ROUND(AZ94, 2)</f>
        <v>4748320</v>
      </c>
      <c r="X29" s="285"/>
      <c r="Y29" s="285"/>
      <c r="Z29" s="285"/>
      <c r="AA29" s="285"/>
      <c r="AB29" s="285"/>
      <c r="AC29" s="285"/>
      <c r="AD29" s="285"/>
      <c r="AE29" s="285"/>
      <c r="AF29" s="40"/>
      <c r="AG29" s="40"/>
      <c r="AH29" s="40"/>
      <c r="AI29" s="40"/>
      <c r="AJ29" s="40"/>
      <c r="AK29" s="284">
        <f>ROUND(AV94, 2)</f>
        <v>997147.2</v>
      </c>
      <c r="AL29" s="285"/>
      <c r="AM29" s="285"/>
      <c r="AN29" s="285"/>
      <c r="AO29" s="285"/>
      <c r="AP29" s="40"/>
      <c r="AQ29" s="40"/>
      <c r="AR29" s="41"/>
      <c r="BE29" s="293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86">
        <v>0.15</v>
      </c>
      <c r="M30" s="285"/>
      <c r="N30" s="285"/>
      <c r="O30" s="285"/>
      <c r="P30" s="285"/>
      <c r="Q30" s="40"/>
      <c r="R30" s="40"/>
      <c r="S30" s="40"/>
      <c r="T30" s="40"/>
      <c r="U30" s="40"/>
      <c r="V30" s="40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0"/>
      <c r="AG30" s="40"/>
      <c r="AH30" s="40"/>
      <c r="AI30" s="40"/>
      <c r="AJ30" s="40"/>
      <c r="AK30" s="284">
        <f>ROUND(AW94, 2)</f>
        <v>0</v>
      </c>
      <c r="AL30" s="285"/>
      <c r="AM30" s="285"/>
      <c r="AN30" s="285"/>
      <c r="AO30" s="285"/>
      <c r="AP30" s="40"/>
      <c r="AQ30" s="40"/>
      <c r="AR30" s="41"/>
      <c r="BE30" s="293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86">
        <v>0.21</v>
      </c>
      <c r="M31" s="285"/>
      <c r="N31" s="285"/>
      <c r="O31" s="285"/>
      <c r="P31" s="285"/>
      <c r="Q31" s="40"/>
      <c r="R31" s="40"/>
      <c r="S31" s="40"/>
      <c r="T31" s="40"/>
      <c r="U31" s="40"/>
      <c r="V31" s="40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0"/>
      <c r="AG31" s="40"/>
      <c r="AH31" s="40"/>
      <c r="AI31" s="40"/>
      <c r="AJ31" s="40"/>
      <c r="AK31" s="284">
        <v>0</v>
      </c>
      <c r="AL31" s="285"/>
      <c r="AM31" s="285"/>
      <c r="AN31" s="285"/>
      <c r="AO31" s="285"/>
      <c r="AP31" s="40"/>
      <c r="AQ31" s="40"/>
      <c r="AR31" s="41"/>
      <c r="BE31" s="293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86">
        <v>0.15</v>
      </c>
      <c r="M32" s="285"/>
      <c r="N32" s="285"/>
      <c r="O32" s="285"/>
      <c r="P32" s="285"/>
      <c r="Q32" s="40"/>
      <c r="R32" s="40"/>
      <c r="S32" s="40"/>
      <c r="T32" s="40"/>
      <c r="U32" s="40"/>
      <c r="V32" s="40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0"/>
      <c r="AG32" s="40"/>
      <c r="AH32" s="40"/>
      <c r="AI32" s="40"/>
      <c r="AJ32" s="40"/>
      <c r="AK32" s="284">
        <v>0</v>
      </c>
      <c r="AL32" s="285"/>
      <c r="AM32" s="285"/>
      <c r="AN32" s="285"/>
      <c r="AO32" s="285"/>
      <c r="AP32" s="40"/>
      <c r="AQ32" s="40"/>
      <c r="AR32" s="41"/>
      <c r="BE32" s="293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86">
        <v>0</v>
      </c>
      <c r="M33" s="285"/>
      <c r="N33" s="285"/>
      <c r="O33" s="285"/>
      <c r="P33" s="285"/>
      <c r="Q33" s="40"/>
      <c r="R33" s="40"/>
      <c r="S33" s="40"/>
      <c r="T33" s="40"/>
      <c r="U33" s="40"/>
      <c r="V33" s="40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0"/>
      <c r="AG33" s="40"/>
      <c r="AH33" s="40"/>
      <c r="AI33" s="40"/>
      <c r="AJ33" s="40"/>
      <c r="AK33" s="284">
        <v>0</v>
      </c>
      <c r="AL33" s="285"/>
      <c r="AM33" s="285"/>
      <c r="AN33" s="285"/>
      <c r="AO33" s="285"/>
      <c r="AP33" s="40"/>
      <c r="AQ33" s="40"/>
      <c r="AR33" s="41"/>
      <c r="BE33" s="293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92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87" t="s">
        <v>45</v>
      </c>
      <c r="Y35" s="288"/>
      <c r="Z35" s="288"/>
      <c r="AA35" s="288"/>
      <c r="AB35" s="288"/>
      <c r="AC35" s="44"/>
      <c r="AD35" s="44"/>
      <c r="AE35" s="44"/>
      <c r="AF35" s="44"/>
      <c r="AG35" s="44"/>
      <c r="AH35" s="44"/>
      <c r="AI35" s="44"/>
      <c r="AJ35" s="44"/>
      <c r="AK35" s="289">
        <f>SUM(AK26:AK33)</f>
        <v>5745467.2000000002</v>
      </c>
      <c r="AL35" s="288"/>
      <c r="AM35" s="288"/>
      <c r="AN35" s="288"/>
      <c r="AO35" s="29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2020_08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3" t="str">
        <f>K6</f>
        <v>Oprava trati v úseku Uherský Ostroh - Ostrožská Nová Ves</v>
      </c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TO Kunovice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5" t="str">
        <f>IF(AN8= "","",AN8)</f>
        <v/>
      </c>
      <c r="AN87" s="275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76" t="str">
        <f>IF(E17="","",E17)</f>
        <v xml:space="preserve"> </v>
      </c>
      <c r="AN89" s="277"/>
      <c r="AO89" s="277"/>
      <c r="AP89" s="277"/>
      <c r="AQ89" s="35"/>
      <c r="AR89" s="38"/>
      <c r="AS89" s="278" t="s">
        <v>53</v>
      </c>
      <c r="AT89" s="27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76" t="str">
        <f>IF(E20="","",E20)</f>
        <v xml:space="preserve"> </v>
      </c>
      <c r="AN90" s="277"/>
      <c r="AO90" s="277"/>
      <c r="AP90" s="277"/>
      <c r="AQ90" s="35"/>
      <c r="AR90" s="38"/>
      <c r="AS90" s="280"/>
      <c r="AT90" s="28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2"/>
      <c r="AT91" s="28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8" t="s">
        <v>54</v>
      </c>
      <c r="D92" s="269"/>
      <c r="E92" s="269"/>
      <c r="F92" s="269"/>
      <c r="G92" s="269"/>
      <c r="H92" s="72"/>
      <c r="I92" s="270" t="s">
        <v>55</v>
      </c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71" t="s">
        <v>56</v>
      </c>
      <c r="AH92" s="269"/>
      <c r="AI92" s="269"/>
      <c r="AJ92" s="269"/>
      <c r="AK92" s="269"/>
      <c r="AL92" s="269"/>
      <c r="AM92" s="269"/>
      <c r="AN92" s="270" t="s">
        <v>57</v>
      </c>
      <c r="AO92" s="269"/>
      <c r="AP92" s="272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6">
        <f>ROUND(SUM(AG95:AG96),2)</f>
        <v>4748320</v>
      </c>
      <c r="AH94" s="266"/>
      <c r="AI94" s="266"/>
      <c r="AJ94" s="266"/>
      <c r="AK94" s="266"/>
      <c r="AL94" s="266"/>
      <c r="AM94" s="266"/>
      <c r="AN94" s="267">
        <f>SUM(AG94,AT94)</f>
        <v>5745467.2000000002</v>
      </c>
      <c r="AO94" s="267"/>
      <c r="AP94" s="267"/>
      <c r="AQ94" s="84" t="s">
        <v>1</v>
      </c>
      <c r="AR94" s="85"/>
      <c r="AS94" s="86">
        <f>ROUND(SUM(AS95:AS96),2)</f>
        <v>0</v>
      </c>
      <c r="AT94" s="87">
        <f>ROUND(SUM(AV94:AW94),2)</f>
        <v>997147.2</v>
      </c>
      <c r="AU94" s="88">
        <f>ROUND(SUM(AU95:AU96),5)</f>
        <v>0</v>
      </c>
      <c r="AV94" s="87">
        <f>ROUND(AZ94*L29,2)</f>
        <v>997147.2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4748320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24.75" customHeight="1">
      <c r="A95" s="92" t="s">
        <v>77</v>
      </c>
      <c r="B95" s="93"/>
      <c r="C95" s="94"/>
      <c r="D95" s="265" t="s">
        <v>78</v>
      </c>
      <c r="E95" s="265"/>
      <c r="F95" s="265"/>
      <c r="G95" s="265"/>
      <c r="H95" s="265"/>
      <c r="I95" s="95"/>
      <c r="J95" s="265" t="s">
        <v>17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3">
        <f>'SO 01 - Oprava trati v ús...'!J30</f>
        <v>4748320</v>
      </c>
      <c r="AH95" s="264"/>
      <c r="AI95" s="264"/>
      <c r="AJ95" s="264"/>
      <c r="AK95" s="264"/>
      <c r="AL95" s="264"/>
      <c r="AM95" s="264"/>
      <c r="AN95" s="263">
        <f>SUM(AG95,AT95)</f>
        <v>5745467.2000000002</v>
      </c>
      <c r="AO95" s="264"/>
      <c r="AP95" s="264"/>
      <c r="AQ95" s="96" t="s">
        <v>79</v>
      </c>
      <c r="AR95" s="97"/>
      <c r="AS95" s="98">
        <v>0</v>
      </c>
      <c r="AT95" s="99">
        <f>ROUND(SUM(AV95:AW95),2)</f>
        <v>997147.2</v>
      </c>
      <c r="AU95" s="100">
        <f>'SO 01 - Oprava trati v ús...'!P121</f>
        <v>0</v>
      </c>
      <c r="AV95" s="99">
        <f>'SO 01 - Oprava trati v ús...'!J33</f>
        <v>997147.2</v>
      </c>
      <c r="AW95" s="99">
        <f>'SO 01 - Oprava trati v ús...'!J34</f>
        <v>0</v>
      </c>
      <c r="AX95" s="99">
        <f>'SO 01 - Oprava trati v ús...'!J35</f>
        <v>0</v>
      </c>
      <c r="AY95" s="99">
        <f>'SO 01 - Oprava trati v ús...'!J36</f>
        <v>0</v>
      </c>
      <c r="AZ95" s="99">
        <f>'SO 01 - Oprava trati v ús...'!F33</f>
        <v>4748320</v>
      </c>
      <c r="BA95" s="99">
        <f>'SO 01 - Oprava trati v ús...'!F34</f>
        <v>0</v>
      </c>
      <c r="BB95" s="99">
        <f>'SO 01 - Oprava trati v ús...'!F35</f>
        <v>0</v>
      </c>
      <c r="BC95" s="99">
        <f>'SO 01 - Oprava trati v ús...'!F36</f>
        <v>0</v>
      </c>
      <c r="BD95" s="101">
        <f>'SO 01 - Oprava trati v ús...'!F37</f>
        <v>0</v>
      </c>
      <c r="BT95" s="102" t="s">
        <v>80</v>
      </c>
      <c r="BV95" s="102" t="s">
        <v>75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7" customFormat="1" ht="16.5" customHeight="1">
      <c r="A96" s="92" t="s">
        <v>77</v>
      </c>
      <c r="B96" s="93"/>
      <c r="C96" s="94"/>
      <c r="D96" s="265" t="s">
        <v>83</v>
      </c>
      <c r="E96" s="265"/>
      <c r="F96" s="265"/>
      <c r="G96" s="265"/>
      <c r="H96" s="265"/>
      <c r="I96" s="95"/>
      <c r="J96" s="265" t="s">
        <v>84</v>
      </c>
      <c r="K96" s="265"/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63">
        <f>'VON - Vedlejší a ostatní ...'!J30</f>
        <v>0</v>
      </c>
      <c r="AH96" s="264"/>
      <c r="AI96" s="264"/>
      <c r="AJ96" s="264"/>
      <c r="AK96" s="264"/>
      <c r="AL96" s="264"/>
      <c r="AM96" s="264"/>
      <c r="AN96" s="263">
        <f>SUM(AG96,AT96)</f>
        <v>0</v>
      </c>
      <c r="AO96" s="264"/>
      <c r="AP96" s="264"/>
      <c r="AQ96" s="96" t="s">
        <v>79</v>
      </c>
      <c r="AR96" s="97"/>
      <c r="AS96" s="103">
        <v>0</v>
      </c>
      <c r="AT96" s="104">
        <f>ROUND(SUM(AV96:AW96),2)</f>
        <v>0</v>
      </c>
      <c r="AU96" s="105">
        <f>'VON - Vedlejší a ostatní ...'!P117</f>
        <v>0</v>
      </c>
      <c r="AV96" s="104">
        <f>'VON - Vedlejší a ostatní ...'!J33</f>
        <v>0</v>
      </c>
      <c r="AW96" s="104">
        <f>'VON - Vedlejší a ostatní ...'!J34</f>
        <v>0</v>
      </c>
      <c r="AX96" s="104">
        <f>'VON - Vedlejší a ostatní ...'!J35</f>
        <v>0</v>
      </c>
      <c r="AY96" s="104">
        <f>'VON - Vedlejší a ostatní ...'!J36</f>
        <v>0</v>
      </c>
      <c r="AZ96" s="104">
        <f>'VON - Vedlejší a ostatní ...'!F33</f>
        <v>0</v>
      </c>
      <c r="BA96" s="104">
        <f>'VON - Vedlejší a ostatní ...'!F34</f>
        <v>0</v>
      </c>
      <c r="BB96" s="104">
        <f>'VON - Vedlejší a ostatní ...'!F35</f>
        <v>0</v>
      </c>
      <c r="BC96" s="104">
        <f>'VON - Vedlejší a ostatní ...'!F36</f>
        <v>0</v>
      </c>
      <c r="BD96" s="106">
        <f>'VON - Vedlejší a ostatní ...'!F37</f>
        <v>0</v>
      </c>
      <c r="BT96" s="102" t="s">
        <v>80</v>
      </c>
      <c r="BV96" s="102" t="s">
        <v>75</v>
      </c>
      <c r="BW96" s="102" t="s">
        <v>85</v>
      </c>
      <c r="BX96" s="102" t="s">
        <v>5</v>
      </c>
      <c r="CL96" s="102" t="s">
        <v>1</v>
      </c>
      <c r="CM96" s="102" t="s">
        <v>82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VAkx0ATOOLsq1e7QBvBVBDqFSIMJvq9AGGqT9I/KGe4Nekxz7vUhhSIffthZn3//RIfuKEu6+oJ80aUJBjNrfA==" saltValue="CHGzN/YsPgQ0Y7NugNQpSZ8LnOifoxxr1a9tmjdDTvFzPP0iqSvYNiaLdoi0KSNFjZjetTWzmdtVc7HIe+HoXw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Oprava trati v ús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4"/>
  <sheetViews>
    <sheetView showGridLines="0" topLeftCell="A200" workbookViewId="0">
      <selection activeCell="I209" sqref="I20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6" t="s">
        <v>81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5" customHeight="1">
      <c r="B4" s="19"/>
      <c r="D4" s="111" t="s">
        <v>86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stavby'!K6</f>
        <v>Oprava trati v úseku Uherský Ostroh - Ostrožská Nová Ves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87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8"/>
      <c r="C9" s="33"/>
      <c r="D9" s="33"/>
      <c r="E9" s="308" t="s">
        <v>88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89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90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91</v>
      </c>
      <c r="F15" s="33"/>
      <c r="G15" s="33"/>
      <c r="H15" s="33"/>
      <c r="I15" s="116" t="s">
        <v>26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stavby'!E14</f>
        <v>Vyplň údaj</v>
      </c>
      <c r="F18" s="311"/>
      <c r="G18" s="311"/>
      <c r="H18" s="311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31</v>
      </c>
      <c r="E23" s="33"/>
      <c r="F23" s="33"/>
      <c r="G23" s="33"/>
      <c r="H23" s="33"/>
      <c r="I23" s="116" t="s">
        <v>24</v>
      </c>
      <c r="J23" s="115" t="s">
        <v>90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91</v>
      </c>
      <c r="F24" s="33"/>
      <c r="G24" s="33"/>
      <c r="H24" s="33"/>
      <c r="I24" s="116" t="s">
        <v>26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32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33</v>
      </c>
      <c r="E30" s="33"/>
      <c r="F30" s="33"/>
      <c r="G30" s="33"/>
      <c r="H30" s="33"/>
      <c r="I30" s="114"/>
      <c r="J30" s="125">
        <f>ROUND(J121, 2)</f>
        <v>4748320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35</v>
      </c>
      <c r="G32" s="33"/>
      <c r="H32" s="33"/>
      <c r="I32" s="127" t="s">
        <v>34</v>
      </c>
      <c r="J32" s="126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37</v>
      </c>
      <c r="E33" s="113" t="s">
        <v>38</v>
      </c>
      <c r="F33" s="129">
        <f>ROUND((SUM(BE121:BE283)),  2)</f>
        <v>4748320</v>
      </c>
      <c r="G33" s="33"/>
      <c r="H33" s="33"/>
      <c r="I33" s="130">
        <v>0.21</v>
      </c>
      <c r="J33" s="129">
        <f>ROUND(((SUM(BE121:BE283))*I33),  2)</f>
        <v>997147.2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39</v>
      </c>
      <c r="F34" s="129">
        <f>ROUND((SUM(BF121:BF283)),  2)</f>
        <v>0</v>
      </c>
      <c r="G34" s="33"/>
      <c r="H34" s="33"/>
      <c r="I34" s="130">
        <v>0.15</v>
      </c>
      <c r="J34" s="129">
        <f>ROUND(((SUM(BF121:BF283))*I34),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40</v>
      </c>
      <c r="F35" s="129">
        <f>ROUND((SUM(BG121:BG283)),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41</v>
      </c>
      <c r="F36" s="129">
        <f>ROUND((SUM(BH121:BH283)),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42</v>
      </c>
      <c r="F37" s="129">
        <f>ROUND((SUM(BI121:BI283)),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6"/>
      <c r="J39" s="137">
        <f>SUM(J30:J37)</f>
        <v>5745467.2000000002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46</v>
      </c>
      <c r="E50" s="140"/>
      <c r="F50" s="140"/>
      <c r="G50" s="139" t="s">
        <v>47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48</v>
      </c>
      <c r="E61" s="143"/>
      <c r="F61" s="144" t="s">
        <v>49</v>
      </c>
      <c r="G61" s="142" t="s">
        <v>48</v>
      </c>
      <c r="H61" s="143"/>
      <c r="I61" s="145"/>
      <c r="J61" s="146" t="s">
        <v>49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50</v>
      </c>
      <c r="E65" s="147"/>
      <c r="F65" s="147"/>
      <c r="G65" s="139" t="s">
        <v>51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48</v>
      </c>
      <c r="E76" s="143"/>
      <c r="F76" s="144" t="s">
        <v>49</v>
      </c>
      <c r="G76" s="142" t="s">
        <v>48</v>
      </c>
      <c r="H76" s="143"/>
      <c r="I76" s="145"/>
      <c r="J76" s="146" t="s">
        <v>49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4" t="str">
        <f>E7</f>
        <v>Oprava trati v úseku Uherský Ostroh - Ostrožská Nová Ves</v>
      </c>
      <c r="F85" s="305"/>
      <c r="G85" s="305"/>
      <c r="H85" s="305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5"/>
      <c r="D87" s="35"/>
      <c r="E87" s="273" t="str">
        <f>E9</f>
        <v>SO 01 - Oprava trati v úseku Uherský Ostroh - Ostrožská Nová Ves</v>
      </c>
      <c r="F87" s="303"/>
      <c r="G87" s="303"/>
      <c r="H87" s="303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TÚ Uherský ostroh – Ostrožská Nová Ves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SŽ s. o., OŘ Olomouc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31</v>
      </c>
      <c r="J92" s="31" t="str">
        <f>E24</f>
        <v>SŽ s. o., OŘ Olomouc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93</v>
      </c>
      <c r="D94" s="156"/>
      <c r="E94" s="156"/>
      <c r="F94" s="156"/>
      <c r="G94" s="156"/>
      <c r="H94" s="156"/>
      <c r="I94" s="157"/>
      <c r="J94" s="158" t="s">
        <v>94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95</v>
      </c>
      <c r="D96" s="35"/>
      <c r="E96" s="35"/>
      <c r="F96" s="35"/>
      <c r="G96" s="35"/>
      <c r="H96" s="35"/>
      <c r="I96" s="114"/>
      <c r="J96" s="83">
        <f>J121</f>
        <v>4748320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96</v>
      </c>
    </row>
    <row r="97" spans="1:31" s="9" customFormat="1" ht="24.95" customHeight="1">
      <c r="B97" s="160"/>
      <c r="C97" s="161"/>
      <c r="D97" s="162" t="s">
        <v>97</v>
      </c>
      <c r="E97" s="163"/>
      <c r="F97" s="163"/>
      <c r="G97" s="163"/>
      <c r="H97" s="163"/>
      <c r="I97" s="164"/>
      <c r="J97" s="165">
        <f>J122</f>
        <v>4748320</v>
      </c>
      <c r="K97" s="161"/>
      <c r="L97" s="166"/>
    </row>
    <row r="98" spans="1:31" s="10" customFormat="1" ht="19.899999999999999" customHeight="1">
      <c r="B98" s="167"/>
      <c r="C98" s="168"/>
      <c r="D98" s="169" t="s">
        <v>98</v>
      </c>
      <c r="E98" s="170"/>
      <c r="F98" s="170"/>
      <c r="G98" s="170"/>
      <c r="H98" s="170"/>
      <c r="I98" s="171"/>
      <c r="J98" s="172">
        <f>J123</f>
        <v>4748320</v>
      </c>
      <c r="K98" s="168"/>
      <c r="L98" s="173"/>
    </row>
    <row r="99" spans="1:31" s="10" customFormat="1" ht="14.85" customHeight="1">
      <c r="B99" s="167"/>
      <c r="C99" s="168"/>
      <c r="D99" s="169" t="s">
        <v>99</v>
      </c>
      <c r="E99" s="170"/>
      <c r="F99" s="170"/>
      <c r="G99" s="170"/>
      <c r="H99" s="170"/>
      <c r="I99" s="171"/>
      <c r="J99" s="172">
        <f>J201</f>
        <v>4748320</v>
      </c>
      <c r="K99" s="168"/>
      <c r="L99" s="173"/>
    </row>
    <row r="100" spans="1:31" s="9" customFormat="1" ht="24.95" customHeight="1">
      <c r="B100" s="160"/>
      <c r="C100" s="161"/>
      <c r="D100" s="162" t="s">
        <v>100</v>
      </c>
      <c r="E100" s="163"/>
      <c r="F100" s="163"/>
      <c r="G100" s="163"/>
      <c r="H100" s="163"/>
      <c r="I100" s="164"/>
      <c r="J100" s="165">
        <f>J208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101</v>
      </c>
      <c r="E101" s="163"/>
      <c r="F101" s="163"/>
      <c r="G101" s="163"/>
      <c r="H101" s="163"/>
      <c r="I101" s="164"/>
      <c r="J101" s="165">
        <f>J246</f>
        <v>0</v>
      </c>
      <c r="K101" s="161"/>
      <c r="L101" s="166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102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304" t="str">
        <f>E7</f>
        <v>Oprava trati v úseku Uherský Ostroh - Ostrožská Nová Ves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87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4.75" customHeight="1">
      <c r="A113" s="33"/>
      <c r="B113" s="34"/>
      <c r="C113" s="35"/>
      <c r="D113" s="35"/>
      <c r="E113" s="273" t="str">
        <f>E9</f>
        <v>SO 01 - Oprava trati v úseku Uherský Ostroh - Ostrožská Nová Ves</v>
      </c>
      <c r="F113" s="303"/>
      <c r="G113" s="303"/>
      <c r="H113" s="303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>TÚ Uherský ostroh – Ostrožská Nová Ves</v>
      </c>
      <c r="G115" s="35"/>
      <c r="H115" s="35"/>
      <c r="I115" s="116" t="s">
        <v>22</v>
      </c>
      <c r="J115" s="65">
        <f>IF(J12="","",J12)</f>
        <v>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23</v>
      </c>
      <c r="D117" s="35"/>
      <c r="E117" s="35"/>
      <c r="F117" s="26" t="str">
        <f>E15</f>
        <v>SŽ s. o., OŘ Olomouc</v>
      </c>
      <c r="G117" s="35"/>
      <c r="H117" s="35"/>
      <c r="I117" s="116" t="s">
        <v>29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116" t="s">
        <v>31</v>
      </c>
      <c r="J118" s="31" t="str">
        <f>E24</f>
        <v>SŽ s. o., OŘ Olomouc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74"/>
      <c r="B120" s="175"/>
      <c r="C120" s="176" t="s">
        <v>103</v>
      </c>
      <c r="D120" s="177" t="s">
        <v>58</v>
      </c>
      <c r="E120" s="177" t="s">
        <v>54</v>
      </c>
      <c r="F120" s="177" t="s">
        <v>55</v>
      </c>
      <c r="G120" s="177" t="s">
        <v>104</v>
      </c>
      <c r="H120" s="177" t="s">
        <v>105</v>
      </c>
      <c r="I120" s="178" t="s">
        <v>106</v>
      </c>
      <c r="J120" s="177" t="s">
        <v>94</v>
      </c>
      <c r="K120" s="179" t="s">
        <v>107</v>
      </c>
      <c r="L120" s="180"/>
      <c r="M120" s="74" t="s">
        <v>1</v>
      </c>
      <c r="N120" s="75" t="s">
        <v>37</v>
      </c>
      <c r="O120" s="75" t="s">
        <v>108</v>
      </c>
      <c r="P120" s="75" t="s">
        <v>109</v>
      </c>
      <c r="Q120" s="75" t="s">
        <v>110</v>
      </c>
      <c r="R120" s="75" t="s">
        <v>111</v>
      </c>
      <c r="S120" s="75" t="s">
        <v>112</v>
      </c>
      <c r="T120" s="76" t="s">
        <v>113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9" customHeight="1">
      <c r="A121" s="33"/>
      <c r="B121" s="34"/>
      <c r="C121" s="81" t="s">
        <v>114</v>
      </c>
      <c r="D121" s="35"/>
      <c r="E121" s="35"/>
      <c r="F121" s="35"/>
      <c r="G121" s="35"/>
      <c r="H121" s="35"/>
      <c r="I121" s="114"/>
      <c r="J121" s="181">
        <f>BK121</f>
        <v>4748320</v>
      </c>
      <c r="K121" s="35"/>
      <c r="L121" s="38"/>
      <c r="M121" s="77"/>
      <c r="N121" s="182"/>
      <c r="O121" s="78"/>
      <c r="P121" s="183">
        <f>P122+P208+P246</f>
        <v>0</v>
      </c>
      <c r="Q121" s="78"/>
      <c r="R121" s="183">
        <f>R122+R208+R246</f>
        <v>711.08885999999995</v>
      </c>
      <c r="S121" s="78"/>
      <c r="T121" s="184">
        <f>T122+T208+T246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72</v>
      </c>
      <c r="AU121" s="16" t="s">
        <v>96</v>
      </c>
      <c r="BK121" s="185">
        <f>BK122+BK208+BK246</f>
        <v>4748320</v>
      </c>
    </row>
    <row r="122" spans="1:65" s="12" customFormat="1" ht="25.9" customHeight="1">
      <c r="B122" s="186"/>
      <c r="C122" s="187"/>
      <c r="D122" s="188" t="s">
        <v>72</v>
      </c>
      <c r="E122" s="189" t="s">
        <v>115</v>
      </c>
      <c r="F122" s="189" t="s">
        <v>116</v>
      </c>
      <c r="G122" s="187"/>
      <c r="H122" s="187"/>
      <c r="I122" s="190"/>
      <c r="J122" s="191">
        <f>BK122</f>
        <v>4748320</v>
      </c>
      <c r="K122" s="187"/>
      <c r="L122" s="192"/>
      <c r="M122" s="193"/>
      <c r="N122" s="194"/>
      <c r="O122" s="194"/>
      <c r="P122" s="195">
        <f>P123</f>
        <v>0</v>
      </c>
      <c r="Q122" s="194"/>
      <c r="R122" s="195">
        <f>R123</f>
        <v>169.30200000000002</v>
      </c>
      <c r="S122" s="194"/>
      <c r="T122" s="196">
        <f>T123</f>
        <v>0</v>
      </c>
      <c r="AR122" s="197" t="s">
        <v>80</v>
      </c>
      <c r="AT122" s="198" t="s">
        <v>72</v>
      </c>
      <c r="AU122" s="198" t="s">
        <v>73</v>
      </c>
      <c r="AY122" s="197" t="s">
        <v>117</v>
      </c>
      <c r="BK122" s="199">
        <f>BK123</f>
        <v>4748320</v>
      </c>
    </row>
    <row r="123" spans="1:65" s="12" customFormat="1" ht="22.9" customHeight="1">
      <c r="B123" s="186"/>
      <c r="C123" s="187"/>
      <c r="D123" s="188" t="s">
        <v>72</v>
      </c>
      <c r="E123" s="200" t="s">
        <v>118</v>
      </c>
      <c r="F123" s="200" t="s">
        <v>119</v>
      </c>
      <c r="G123" s="187"/>
      <c r="H123" s="187"/>
      <c r="I123" s="190"/>
      <c r="J123" s="201">
        <f>BK123</f>
        <v>4748320</v>
      </c>
      <c r="K123" s="187"/>
      <c r="L123" s="192"/>
      <c r="M123" s="193"/>
      <c r="N123" s="194"/>
      <c r="O123" s="194"/>
      <c r="P123" s="195">
        <f>P124+SUM(P125:P201)</f>
        <v>0</v>
      </c>
      <c r="Q123" s="194"/>
      <c r="R123" s="195">
        <f>R124+SUM(R125:R201)</f>
        <v>169.30200000000002</v>
      </c>
      <c r="S123" s="194"/>
      <c r="T123" s="196">
        <f>T124+SUM(T125:T201)</f>
        <v>0</v>
      </c>
      <c r="AR123" s="197" t="s">
        <v>80</v>
      </c>
      <c r="AT123" s="198" t="s">
        <v>72</v>
      </c>
      <c r="AU123" s="198" t="s">
        <v>80</v>
      </c>
      <c r="AY123" s="197" t="s">
        <v>117</v>
      </c>
      <c r="BK123" s="199">
        <f>BK124+SUM(BK125:BK201)</f>
        <v>4748320</v>
      </c>
    </row>
    <row r="124" spans="1:65" s="2" customFormat="1" ht="21.75" customHeight="1">
      <c r="A124" s="33"/>
      <c r="B124" s="34"/>
      <c r="C124" s="202" t="s">
        <v>80</v>
      </c>
      <c r="D124" s="202" t="s">
        <v>120</v>
      </c>
      <c r="E124" s="203" t="s">
        <v>121</v>
      </c>
      <c r="F124" s="204" t="s">
        <v>122</v>
      </c>
      <c r="G124" s="205" t="s">
        <v>123</v>
      </c>
      <c r="H124" s="206">
        <v>10</v>
      </c>
      <c r="I124" s="207"/>
      <c r="J124" s="208">
        <f>ROUND(I124*H124,2)</f>
        <v>0</v>
      </c>
      <c r="K124" s="204" t="s">
        <v>124</v>
      </c>
      <c r="L124" s="38"/>
      <c r="M124" s="209" t="s">
        <v>1</v>
      </c>
      <c r="N124" s="210" t="s">
        <v>38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125</v>
      </c>
      <c r="AT124" s="213" t="s">
        <v>120</v>
      </c>
      <c r="AU124" s="213" t="s">
        <v>82</v>
      </c>
      <c r="AY124" s="16" t="s">
        <v>117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80</v>
      </c>
      <c r="BK124" s="214">
        <f>ROUND(I124*H124,2)</f>
        <v>0</v>
      </c>
      <c r="BL124" s="16" t="s">
        <v>125</v>
      </c>
      <c r="BM124" s="213" t="s">
        <v>126</v>
      </c>
    </row>
    <row r="125" spans="1:65" s="2" customFormat="1" ht="48.75">
      <c r="A125" s="33"/>
      <c r="B125" s="34"/>
      <c r="C125" s="35"/>
      <c r="D125" s="215" t="s">
        <v>127</v>
      </c>
      <c r="E125" s="35"/>
      <c r="F125" s="216" t="s">
        <v>128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127</v>
      </c>
      <c r="AU125" s="16" t="s">
        <v>82</v>
      </c>
    </row>
    <row r="126" spans="1:65" s="2" customFormat="1" ht="21.75" customHeight="1">
      <c r="A126" s="33"/>
      <c r="B126" s="34"/>
      <c r="C126" s="202" t="s">
        <v>82</v>
      </c>
      <c r="D126" s="202" t="s">
        <v>120</v>
      </c>
      <c r="E126" s="203" t="s">
        <v>129</v>
      </c>
      <c r="F126" s="204" t="s">
        <v>130</v>
      </c>
      <c r="G126" s="205" t="s">
        <v>131</v>
      </c>
      <c r="H126" s="206">
        <v>14</v>
      </c>
      <c r="I126" s="207"/>
      <c r="J126" s="208">
        <f>ROUND(I126*H126,2)</f>
        <v>0</v>
      </c>
      <c r="K126" s="204" t="s">
        <v>132</v>
      </c>
      <c r="L126" s="38"/>
      <c r="M126" s="209" t="s">
        <v>1</v>
      </c>
      <c r="N126" s="210" t="s">
        <v>38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133</v>
      </c>
      <c r="AT126" s="213" t="s">
        <v>120</v>
      </c>
      <c r="AU126" s="213" t="s">
        <v>82</v>
      </c>
      <c r="AY126" s="16" t="s">
        <v>117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133</v>
      </c>
      <c r="BM126" s="213" t="s">
        <v>134</v>
      </c>
    </row>
    <row r="127" spans="1:65" s="2" customFormat="1" ht="78">
      <c r="A127" s="33"/>
      <c r="B127" s="34"/>
      <c r="C127" s="35"/>
      <c r="D127" s="215" t="s">
        <v>127</v>
      </c>
      <c r="E127" s="35"/>
      <c r="F127" s="216" t="s">
        <v>135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127</v>
      </c>
      <c r="AU127" s="16" t="s">
        <v>82</v>
      </c>
    </row>
    <row r="128" spans="1:65" s="2" customFormat="1" ht="21.75" customHeight="1">
      <c r="A128" s="33"/>
      <c r="B128" s="34"/>
      <c r="C128" s="202" t="s">
        <v>136</v>
      </c>
      <c r="D128" s="202" t="s">
        <v>120</v>
      </c>
      <c r="E128" s="203" t="s">
        <v>137</v>
      </c>
      <c r="F128" s="204" t="s">
        <v>138</v>
      </c>
      <c r="G128" s="205" t="s">
        <v>131</v>
      </c>
      <c r="H128" s="206">
        <v>20</v>
      </c>
      <c r="I128" s="207"/>
      <c r="J128" s="208">
        <f>ROUND(I128*H128,2)</f>
        <v>0</v>
      </c>
      <c r="K128" s="204" t="s">
        <v>124</v>
      </c>
      <c r="L128" s="38"/>
      <c r="M128" s="209" t="s">
        <v>1</v>
      </c>
      <c r="N128" s="210" t="s">
        <v>38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125</v>
      </c>
      <c r="AT128" s="213" t="s">
        <v>120</v>
      </c>
      <c r="AU128" s="213" t="s">
        <v>82</v>
      </c>
      <c r="AY128" s="16" t="s">
        <v>117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125</v>
      </c>
      <c r="BM128" s="213" t="s">
        <v>139</v>
      </c>
    </row>
    <row r="129" spans="1:65" s="2" customFormat="1" ht="78">
      <c r="A129" s="33"/>
      <c r="B129" s="34"/>
      <c r="C129" s="35"/>
      <c r="D129" s="215" t="s">
        <v>127</v>
      </c>
      <c r="E129" s="35"/>
      <c r="F129" s="216" t="s">
        <v>140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127</v>
      </c>
      <c r="AU129" s="16" t="s">
        <v>82</v>
      </c>
    </row>
    <row r="130" spans="1:65" s="2" customFormat="1" ht="21.75" customHeight="1">
      <c r="A130" s="33"/>
      <c r="B130" s="34"/>
      <c r="C130" s="202" t="s">
        <v>125</v>
      </c>
      <c r="D130" s="202" t="s">
        <v>120</v>
      </c>
      <c r="E130" s="203" t="s">
        <v>141</v>
      </c>
      <c r="F130" s="204" t="s">
        <v>142</v>
      </c>
      <c r="G130" s="205" t="s">
        <v>131</v>
      </c>
      <c r="H130" s="206">
        <v>320</v>
      </c>
      <c r="I130" s="207"/>
      <c r="J130" s="208">
        <f>ROUND(I130*H130,2)</f>
        <v>0</v>
      </c>
      <c r="K130" s="204" t="s">
        <v>124</v>
      </c>
      <c r="L130" s="38"/>
      <c r="M130" s="209" t="s">
        <v>1</v>
      </c>
      <c r="N130" s="210" t="s">
        <v>38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125</v>
      </c>
      <c r="AT130" s="213" t="s">
        <v>120</v>
      </c>
      <c r="AU130" s="213" t="s">
        <v>82</v>
      </c>
      <c r="AY130" s="16" t="s">
        <v>117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125</v>
      </c>
      <c r="BM130" s="213" t="s">
        <v>143</v>
      </c>
    </row>
    <row r="131" spans="1:65" s="2" customFormat="1" ht="48.75">
      <c r="A131" s="33"/>
      <c r="B131" s="34"/>
      <c r="C131" s="35"/>
      <c r="D131" s="215" t="s">
        <v>127</v>
      </c>
      <c r="E131" s="35"/>
      <c r="F131" s="216" t="s">
        <v>144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127</v>
      </c>
      <c r="AU131" s="16" t="s">
        <v>82</v>
      </c>
    </row>
    <row r="132" spans="1:65" s="2" customFormat="1" ht="21.75" customHeight="1">
      <c r="A132" s="33"/>
      <c r="B132" s="34"/>
      <c r="C132" s="202" t="s">
        <v>118</v>
      </c>
      <c r="D132" s="202" t="s">
        <v>120</v>
      </c>
      <c r="E132" s="203" t="s">
        <v>145</v>
      </c>
      <c r="F132" s="204" t="s">
        <v>146</v>
      </c>
      <c r="G132" s="205" t="s">
        <v>147</v>
      </c>
      <c r="H132" s="206">
        <v>10</v>
      </c>
      <c r="I132" s="207"/>
      <c r="J132" s="208">
        <f>ROUND(I132*H132,2)</f>
        <v>0</v>
      </c>
      <c r="K132" s="204" t="s">
        <v>132</v>
      </c>
      <c r="L132" s="38"/>
      <c r="M132" s="209" t="s">
        <v>1</v>
      </c>
      <c r="N132" s="210" t="s">
        <v>38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125</v>
      </c>
      <c r="AT132" s="213" t="s">
        <v>120</v>
      </c>
      <c r="AU132" s="213" t="s">
        <v>82</v>
      </c>
      <c r="AY132" s="16" t="s">
        <v>117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125</v>
      </c>
      <c r="BM132" s="213" t="s">
        <v>148</v>
      </c>
    </row>
    <row r="133" spans="1:65" s="2" customFormat="1" ht="78">
      <c r="A133" s="33"/>
      <c r="B133" s="34"/>
      <c r="C133" s="35"/>
      <c r="D133" s="215" t="s">
        <v>127</v>
      </c>
      <c r="E133" s="35"/>
      <c r="F133" s="216" t="s">
        <v>149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127</v>
      </c>
      <c r="AU133" s="16" t="s">
        <v>82</v>
      </c>
    </row>
    <row r="134" spans="1:65" s="2" customFormat="1" ht="19.5">
      <c r="A134" s="33"/>
      <c r="B134" s="34"/>
      <c r="C134" s="35"/>
      <c r="D134" s="215" t="s">
        <v>150</v>
      </c>
      <c r="E134" s="35"/>
      <c r="F134" s="219" t="s">
        <v>151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82</v>
      </c>
    </row>
    <row r="135" spans="1:65" s="2" customFormat="1" ht="21.75" customHeight="1">
      <c r="A135" s="33"/>
      <c r="B135" s="34"/>
      <c r="C135" s="202" t="s">
        <v>152</v>
      </c>
      <c r="D135" s="202" t="s">
        <v>120</v>
      </c>
      <c r="E135" s="203" t="s">
        <v>153</v>
      </c>
      <c r="F135" s="204" t="s">
        <v>154</v>
      </c>
      <c r="G135" s="205" t="s">
        <v>155</v>
      </c>
      <c r="H135" s="206">
        <v>3000</v>
      </c>
      <c r="I135" s="207"/>
      <c r="J135" s="208">
        <f>ROUND(I135*H135,2)</f>
        <v>0</v>
      </c>
      <c r="K135" s="204" t="s">
        <v>124</v>
      </c>
      <c r="L135" s="38"/>
      <c r="M135" s="209" t="s">
        <v>1</v>
      </c>
      <c r="N135" s="210" t="s">
        <v>38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125</v>
      </c>
      <c r="AT135" s="213" t="s">
        <v>120</v>
      </c>
      <c r="AU135" s="213" t="s">
        <v>82</v>
      </c>
      <c r="AY135" s="16" t="s">
        <v>117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80</v>
      </c>
      <c r="BK135" s="214">
        <f>ROUND(I135*H135,2)</f>
        <v>0</v>
      </c>
      <c r="BL135" s="16" t="s">
        <v>125</v>
      </c>
      <c r="BM135" s="213" t="s">
        <v>156</v>
      </c>
    </row>
    <row r="136" spans="1:65" s="2" customFormat="1" ht="68.25">
      <c r="A136" s="33"/>
      <c r="B136" s="34"/>
      <c r="C136" s="35"/>
      <c r="D136" s="215" t="s">
        <v>127</v>
      </c>
      <c r="E136" s="35"/>
      <c r="F136" s="216" t="s">
        <v>157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127</v>
      </c>
      <c r="AU136" s="16" t="s">
        <v>82</v>
      </c>
    </row>
    <row r="137" spans="1:65" s="2" customFormat="1" ht="19.5">
      <c r="A137" s="33"/>
      <c r="B137" s="34"/>
      <c r="C137" s="35"/>
      <c r="D137" s="215" t="s">
        <v>150</v>
      </c>
      <c r="E137" s="35"/>
      <c r="F137" s="219" t="s">
        <v>158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82</v>
      </c>
    </row>
    <row r="138" spans="1:65" s="2" customFormat="1" ht="21.75" customHeight="1">
      <c r="A138" s="33"/>
      <c r="B138" s="34"/>
      <c r="C138" s="202" t="s">
        <v>159</v>
      </c>
      <c r="D138" s="202" t="s">
        <v>120</v>
      </c>
      <c r="E138" s="203" t="s">
        <v>160</v>
      </c>
      <c r="F138" s="204" t="s">
        <v>161</v>
      </c>
      <c r="G138" s="205" t="s">
        <v>147</v>
      </c>
      <c r="H138" s="206">
        <v>240</v>
      </c>
      <c r="I138" s="207"/>
      <c r="J138" s="208">
        <f>ROUND(I138*H138,2)</f>
        <v>0</v>
      </c>
      <c r="K138" s="204" t="s">
        <v>124</v>
      </c>
      <c r="L138" s="38"/>
      <c r="M138" s="209" t="s">
        <v>1</v>
      </c>
      <c r="N138" s="210" t="s">
        <v>38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125</v>
      </c>
      <c r="AT138" s="213" t="s">
        <v>120</v>
      </c>
      <c r="AU138" s="213" t="s">
        <v>82</v>
      </c>
      <c r="AY138" s="16" t="s">
        <v>117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80</v>
      </c>
      <c r="BK138" s="214">
        <f>ROUND(I138*H138,2)</f>
        <v>0</v>
      </c>
      <c r="BL138" s="16" t="s">
        <v>125</v>
      </c>
      <c r="BM138" s="213" t="s">
        <v>162</v>
      </c>
    </row>
    <row r="139" spans="1:65" s="2" customFormat="1" ht="29.25">
      <c r="A139" s="33"/>
      <c r="B139" s="34"/>
      <c r="C139" s="35"/>
      <c r="D139" s="215" t="s">
        <v>127</v>
      </c>
      <c r="E139" s="35"/>
      <c r="F139" s="216" t="s">
        <v>163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127</v>
      </c>
      <c r="AU139" s="16" t="s">
        <v>82</v>
      </c>
    </row>
    <row r="140" spans="1:65" s="2" customFormat="1" ht="19.5">
      <c r="A140" s="33"/>
      <c r="B140" s="34"/>
      <c r="C140" s="35"/>
      <c r="D140" s="215" t="s">
        <v>150</v>
      </c>
      <c r="E140" s="35"/>
      <c r="F140" s="219" t="s">
        <v>164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82</v>
      </c>
    </row>
    <row r="141" spans="1:65" s="2" customFormat="1" ht="21.75" customHeight="1">
      <c r="A141" s="33"/>
      <c r="B141" s="34"/>
      <c r="C141" s="202" t="s">
        <v>165</v>
      </c>
      <c r="D141" s="202" t="s">
        <v>120</v>
      </c>
      <c r="E141" s="203" t="s">
        <v>166</v>
      </c>
      <c r="F141" s="204" t="s">
        <v>167</v>
      </c>
      <c r="G141" s="205" t="s">
        <v>147</v>
      </c>
      <c r="H141" s="206">
        <v>10</v>
      </c>
      <c r="I141" s="207"/>
      <c r="J141" s="208">
        <f>ROUND(I141*H141,2)</f>
        <v>0</v>
      </c>
      <c r="K141" s="204" t="s">
        <v>124</v>
      </c>
      <c r="L141" s="38"/>
      <c r="M141" s="209" t="s">
        <v>1</v>
      </c>
      <c r="N141" s="210" t="s">
        <v>38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125</v>
      </c>
      <c r="AT141" s="213" t="s">
        <v>120</v>
      </c>
      <c r="AU141" s="213" t="s">
        <v>82</v>
      </c>
      <c r="AY141" s="16" t="s">
        <v>117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125</v>
      </c>
      <c r="BM141" s="213" t="s">
        <v>168</v>
      </c>
    </row>
    <row r="142" spans="1:65" s="2" customFormat="1" ht="29.25">
      <c r="A142" s="33"/>
      <c r="B142" s="34"/>
      <c r="C142" s="35"/>
      <c r="D142" s="215" t="s">
        <v>127</v>
      </c>
      <c r="E142" s="35"/>
      <c r="F142" s="216" t="s">
        <v>169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127</v>
      </c>
      <c r="AU142" s="16" t="s">
        <v>82</v>
      </c>
    </row>
    <row r="143" spans="1:65" s="2" customFormat="1" ht="19.5">
      <c r="A143" s="33"/>
      <c r="B143" s="34"/>
      <c r="C143" s="35"/>
      <c r="D143" s="215" t="s">
        <v>150</v>
      </c>
      <c r="E143" s="35"/>
      <c r="F143" s="219" t="s">
        <v>170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150</v>
      </c>
      <c r="AU143" s="16" t="s">
        <v>82</v>
      </c>
    </row>
    <row r="144" spans="1:65" s="2" customFormat="1" ht="21.75" customHeight="1">
      <c r="A144" s="33"/>
      <c r="B144" s="34"/>
      <c r="C144" s="202" t="s">
        <v>171</v>
      </c>
      <c r="D144" s="202" t="s">
        <v>120</v>
      </c>
      <c r="E144" s="203" t="s">
        <v>172</v>
      </c>
      <c r="F144" s="204" t="s">
        <v>173</v>
      </c>
      <c r="G144" s="205" t="s">
        <v>174</v>
      </c>
      <c r="H144" s="206">
        <v>1.5</v>
      </c>
      <c r="I144" s="207"/>
      <c r="J144" s="208">
        <f>ROUND(I144*H144,2)</f>
        <v>0</v>
      </c>
      <c r="K144" s="204" t="s">
        <v>132</v>
      </c>
      <c r="L144" s="38"/>
      <c r="M144" s="209" t="s">
        <v>1</v>
      </c>
      <c r="N144" s="210" t="s">
        <v>38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125</v>
      </c>
      <c r="AT144" s="213" t="s">
        <v>120</v>
      </c>
      <c r="AU144" s="213" t="s">
        <v>82</v>
      </c>
      <c r="AY144" s="16" t="s">
        <v>117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80</v>
      </c>
      <c r="BK144" s="214">
        <f>ROUND(I144*H144,2)</f>
        <v>0</v>
      </c>
      <c r="BL144" s="16" t="s">
        <v>125</v>
      </c>
      <c r="BM144" s="213" t="s">
        <v>175</v>
      </c>
    </row>
    <row r="145" spans="1:65" s="2" customFormat="1" ht="39">
      <c r="A145" s="33"/>
      <c r="B145" s="34"/>
      <c r="C145" s="35"/>
      <c r="D145" s="215" t="s">
        <v>127</v>
      </c>
      <c r="E145" s="35"/>
      <c r="F145" s="216" t="s">
        <v>176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127</v>
      </c>
      <c r="AU145" s="16" t="s">
        <v>82</v>
      </c>
    </row>
    <row r="146" spans="1:65" s="2" customFormat="1" ht="21.75" customHeight="1">
      <c r="A146" s="33"/>
      <c r="B146" s="34"/>
      <c r="C146" s="202" t="s">
        <v>177</v>
      </c>
      <c r="D146" s="202" t="s">
        <v>120</v>
      </c>
      <c r="E146" s="203" t="s">
        <v>178</v>
      </c>
      <c r="F146" s="204" t="s">
        <v>179</v>
      </c>
      <c r="G146" s="205" t="s">
        <v>174</v>
      </c>
      <c r="H146" s="206">
        <v>2.5</v>
      </c>
      <c r="I146" s="207"/>
      <c r="J146" s="208">
        <f>ROUND(I146*H146,2)</f>
        <v>0</v>
      </c>
      <c r="K146" s="204" t="s">
        <v>124</v>
      </c>
      <c r="L146" s="38"/>
      <c r="M146" s="209" t="s">
        <v>1</v>
      </c>
      <c r="N146" s="210" t="s">
        <v>38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125</v>
      </c>
      <c r="AT146" s="213" t="s">
        <v>120</v>
      </c>
      <c r="AU146" s="213" t="s">
        <v>82</v>
      </c>
      <c r="AY146" s="16" t="s">
        <v>117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125</v>
      </c>
      <c r="BM146" s="213" t="s">
        <v>180</v>
      </c>
    </row>
    <row r="147" spans="1:65" s="2" customFormat="1" ht="78">
      <c r="A147" s="33"/>
      <c r="B147" s="34"/>
      <c r="C147" s="35"/>
      <c r="D147" s="215" t="s">
        <v>127</v>
      </c>
      <c r="E147" s="35"/>
      <c r="F147" s="216" t="s">
        <v>181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127</v>
      </c>
      <c r="AU147" s="16" t="s">
        <v>82</v>
      </c>
    </row>
    <row r="148" spans="1:65" s="2" customFormat="1" ht="19.5">
      <c r="A148" s="33"/>
      <c r="B148" s="34"/>
      <c r="C148" s="35"/>
      <c r="D148" s="215" t="s">
        <v>150</v>
      </c>
      <c r="E148" s="35"/>
      <c r="F148" s="219" t="s">
        <v>182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82</v>
      </c>
    </row>
    <row r="149" spans="1:65" s="2" customFormat="1" ht="21.75" customHeight="1">
      <c r="A149" s="33"/>
      <c r="B149" s="34"/>
      <c r="C149" s="202" t="s">
        <v>183</v>
      </c>
      <c r="D149" s="202" t="s">
        <v>120</v>
      </c>
      <c r="E149" s="203" t="s">
        <v>184</v>
      </c>
      <c r="F149" s="204" t="s">
        <v>185</v>
      </c>
      <c r="G149" s="205" t="s">
        <v>186</v>
      </c>
      <c r="H149" s="206">
        <v>130</v>
      </c>
      <c r="I149" s="207"/>
      <c r="J149" s="208">
        <f>ROUND(I149*H149,2)</f>
        <v>0</v>
      </c>
      <c r="K149" s="204" t="s">
        <v>124</v>
      </c>
      <c r="L149" s="38"/>
      <c r="M149" s="209" t="s">
        <v>1</v>
      </c>
      <c r="N149" s="210" t="s">
        <v>38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125</v>
      </c>
      <c r="AT149" s="213" t="s">
        <v>120</v>
      </c>
      <c r="AU149" s="213" t="s">
        <v>82</v>
      </c>
      <c r="AY149" s="16" t="s">
        <v>117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125</v>
      </c>
      <c r="BM149" s="213" t="s">
        <v>187</v>
      </c>
    </row>
    <row r="150" spans="1:65" s="2" customFormat="1" ht="87.75">
      <c r="A150" s="33"/>
      <c r="B150" s="34"/>
      <c r="C150" s="35"/>
      <c r="D150" s="215" t="s">
        <v>127</v>
      </c>
      <c r="E150" s="35"/>
      <c r="F150" s="216" t="s">
        <v>188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127</v>
      </c>
      <c r="AU150" s="16" t="s">
        <v>82</v>
      </c>
    </row>
    <row r="151" spans="1:65" s="2" customFormat="1" ht="21.75" customHeight="1">
      <c r="A151" s="33"/>
      <c r="B151" s="34"/>
      <c r="C151" s="202" t="s">
        <v>189</v>
      </c>
      <c r="D151" s="202" t="s">
        <v>120</v>
      </c>
      <c r="E151" s="203" t="s">
        <v>190</v>
      </c>
      <c r="F151" s="204" t="s">
        <v>191</v>
      </c>
      <c r="G151" s="205" t="s">
        <v>186</v>
      </c>
      <c r="H151" s="206">
        <v>6</v>
      </c>
      <c r="I151" s="207"/>
      <c r="J151" s="208">
        <f>ROUND(I151*H151,2)</f>
        <v>0</v>
      </c>
      <c r="K151" s="204" t="s">
        <v>124</v>
      </c>
      <c r="L151" s="38"/>
      <c r="M151" s="209" t="s">
        <v>1</v>
      </c>
      <c r="N151" s="210" t="s">
        <v>38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125</v>
      </c>
      <c r="AT151" s="213" t="s">
        <v>120</v>
      </c>
      <c r="AU151" s="213" t="s">
        <v>82</v>
      </c>
      <c r="AY151" s="16" t="s">
        <v>117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125</v>
      </c>
      <c r="BM151" s="213" t="s">
        <v>192</v>
      </c>
    </row>
    <row r="152" spans="1:65" s="2" customFormat="1" ht="68.25">
      <c r="A152" s="33"/>
      <c r="B152" s="34"/>
      <c r="C152" s="35"/>
      <c r="D152" s="215" t="s">
        <v>127</v>
      </c>
      <c r="E152" s="35"/>
      <c r="F152" s="216" t="s">
        <v>193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127</v>
      </c>
      <c r="AU152" s="16" t="s">
        <v>82</v>
      </c>
    </row>
    <row r="153" spans="1:65" s="2" customFormat="1" ht="21.75" customHeight="1">
      <c r="A153" s="33"/>
      <c r="B153" s="34"/>
      <c r="C153" s="202" t="s">
        <v>194</v>
      </c>
      <c r="D153" s="202" t="s">
        <v>120</v>
      </c>
      <c r="E153" s="203" t="s">
        <v>195</v>
      </c>
      <c r="F153" s="204" t="s">
        <v>196</v>
      </c>
      <c r="G153" s="205" t="s">
        <v>186</v>
      </c>
      <c r="H153" s="206">
        <v>8</v>
      </c>
      <c r="I153" s="207"/>
      <c r="J153" s="208">
        <f>ROUND(I153*H153,2)</f>
        <v>0</v>
      </c>
      <c r="K153" s="204" t="s">
        <v>124</v>
      </c>
      <c r="L153" s="38"/>
      <c r="M153" s="209" t="s">
        <v>1</v>
      </c>
      <c r="N153" s="210" t="s">
        <v>38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125</v>
      </c>
      <c r="AT153" s="213" t="s">
        <v>120</v>
      </c>
      <c r="AU153" s="213" t="s">
        <v>82</v>
      </c>
      <c r="AY153" s="16" t="s">
        <v>117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80</v>
      </c>
      <c r="BK153" s="214">
        <f>ROUND(I153*H153,2)</f>
        <v>0</v>
      </c>
      <c r="BL153" s="16" t="s">
        <v>125</v>
      </c>
      <c r="BM153" s="213" t="s">
        <v>197</v>
      </c>
    </row>
    <row r="154" spans="1:65" s="2" customFormat="1" ht="58.5">
      <c r="A154" s="33"/>
      <c r="B154" s="34"/>
      <c r="C154" s="35"/>
      <c r="D154" s="215" t="s">
        <v>127</v>
      </c>
      <c r="E154" s="35"/>
      <c r="F154" s="216" t="s">
        <v>198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127</v>
      </c>
      <c r="AU154" s="16" t="s">
        <v>82</v>
      </c>
    </row>
    <row r="155" spans="1:65" s="2" customFormat="1" ht="33" customHeight="1">
      <c r="A155" s="33"/>
      <c r="B155" s="34"/>
      <c r="C155" s="202" t="s">
        <v>199</v>
      </c>
      <c r="D155" s="202" t="s">
        <v>120</v>
      </c>
      <c r="E155" s="203" t="s">
        <v>200</v>
      </c>
      <c r="F155" s="204" t="s">
        <v>201</v>
      </c>
      <c r="G155" s="205" t="s">
        <v>155</v>
      </c>
      <c r="H155" s="206">
        <v>3000</v>
      </c>
      <c r="I155" s="207"/>
      <c r="J155" s="208">
        <f>ROUND(I155*H155,2)</f>
        <v>0</v>
      </c>
      <c r="K155" s="204" t="s">
        <v>124</v>
      </c>
      <c r="L155" s="38"/>
      <c r="M155" s="209" t="s">
        <v>1</v>
      </c>
      <c r="N155" s="210" t="s">
        <v>38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125</v>
      </c>
      <c r="AT155" s="213" t="s">
        <v>120</v>
      </c>
      <c r="AU155" s="213" t="s">
        <v>82</v>
      </c>
      <c r="AY155" s="16" t="s">
        <v>117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80</v>
      </c>
      <c r="BK155" s="214">
        <f>ROUND(I155*H155,2)</f>
        <v>0</v>
      </c>
      <c r="BL155" s="16" t="s">
        <v>125</v>
      </c>
      <c r="BM155" s="213" t="s">
        <v>202</v>
      </c>
    </row>
    <row r="156" spans="1:65" s="2" customFormat="1" ht="58.5">
      <c r="A156" s="33"/>
      <c r="B156" s="34"/>
      <c r="C156" s="35"/>
      <c r="D156" s="215" t="s">
        <v>127</v>
      </c>
      <c r="E156" s="35"/>
      <c r="F156" s="216" t="s">
        <v>203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127</v>
      </c>
      <c r="AU156" s="16" t="s">
        <v>82</v>
      </c>
    </row>
    <row r="157" spans="1:65" s="2" customFormat="1" ht="19.5">
      <c r="A157" s="33"/>
      <c r="B157" s="34"/>
      <c r="C157" s="35"/>
      <c r="D157" s="215" t="s">
        <v>150</v>
      </c>
      <c r="E157" s="35"/>
      <c r="F157" s="219" t="s">
        <v>158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150</v>
      </c>
      <c r="AU157" s="16" t="s">
        <v>82</v>
      </c>
    </row>
    <row r="158" spans="1:65" s="2" customFormat="1" ht="21.75" customHeight="1">
      <c r="A158" s="33"/>
      <c r="B158" s="34"/>
      <c r="C158" s="202" t="s">
        <v>8</v>
      </c>
      <c r="D158" s="202" t="s">
        <v>120</v>
      </c>
      <c r="E158" s="203" t="s">
        <v>204</v>
      </c>
      <c r="F158" s="204" t="s">
        <v>205</v>
      </c>
      <c r="G158" s="205" t="s">
        <v>155</v>
      </c>
      <c r="H158" s="206">
        <v>1000</v>
      </c>
      <c r="I158" s="207"/>
      <c r="J158" s="208">
        <f>ROUND(I158*H158,2)</f>
        <v>0</v>
      </c>
      <c r="K158" s="204" t="s">
        <v>132</v>
      </c>
      <c r="L158" s="38"/>
      <c r="M158" s="209" t="s">
        <v>1</v>
      </c>
      <c r="N158" s="210" t="s">
        <v>38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125</v>
      </c>
      <c r="AT158" s="213" t="s">
        <v>120</v>
      </c>
      <c r="AU158" s="213" t="s">
        <v>82</v>
      </c>
      <c r="AY158" s="16" t="s">
        <v>117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80</v>
      </c>
      <c r="BK158" s="214">
        <f>ROUND(I158*H158,2)</f>
        <v>0</v>
      </c>
      <c r="BL158" s="16" t="s">
        <v>125</v>
      </c>
      <c r="BM158" s="213" t="s">
        <v>206</v>
      </c>
    </row>
    <row r="159" spans="1:65" s="2" customFormat="1" ht="29.25">
      <c r="A159" s="33"/>
      <c r="B159" s="34"/>
      <c r="C159" s="35"/>
      <c r="D159" s="215" t="s">
        <v>127</v>
      </c>
      <c r="E159" s="35"/>
      <c r="F159" s="216" t="s">
        <v>207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127</v>
      </c>
      <c r="AU159" s="16" t="s">
        <v>82</v>
      </c>
    </row>
    <row r="160" spans="1:65" s="2" customFormat="1" ht="19.5">
      <c r="A160" s="33"/>
      <c r="B160" s="34"/>
      <c r="C160" s="35"/>
      <c r="D160" s="215" t="s">
        <v>150</v>
      </c>
      <c r="E160" s="35"/>
      <c r="F160" s="219" t="s">
        <v>158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82</v>
      </c>
    </row>
    <row r="161" spans="1:65" s="2" customFormat="1" ht="33" customHeight="1">
      <c r="A161" s="33"/>
      <c r="B161" s="34"/>
      <c r="C161" s="202" t="s">
        <v>208</v>
      </c>
      <c r="D161" s="202" t="s">
        <v>120</v>
      </c>
      <c r="E161" s="203" t="s">
        <v>209</v>
      </c>
      <c r="F161" s="204" t="s">
        <v>210</v>
      </c>
      <c r="G161" s="205" t="s">
        <v>155</v>
      </c>
      <c r="H161" s="206">
        <v>5.4</v>
      </c>
      <c r="I161" s="207"/>
      <c r="J161" s="208">
        <f>ROUND(I161*H161,2)</f>
        <v>0</v>
      </c>
      <c r="K161" s="204" t="s">
        <v>132</v>
      </c>
      <c r="L161" s="38"/>
      <c r="M161" s="209" t="s">
        <v>1</v>
      </c>
      <c r="N161" s="210" t="s">
        <v>38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125</v>
      </c>
      <c r="AT161" s="213" t="s">
        <v>120</v>
      </c>
      <c r="AU161" s="213" t="s">
        <v>82</v>
      </c>
      <c r="AY161" s="16" t="s">
        <v>117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80</v>
      </c>
      <c r="BK161" s="214">
        <f>ROUND(I161*H161,2)</f>
        <v>0</v>
      </c>
      <c r="BL161" s="16" t="s">
        <v>125</v>
      </c>
      <c r="BM161" s="213" t="s">
        <v>211</v>
      </c>
    </row>
    <row r="162" spans="1:65" s="2" customFormat="1" ht="39">
      <c r="A162" s="33"/>
      <c r="B162" s="34"/>
      <c r="C162" s="35"/>
      <c r="D162" s="215" t="s">
        <v>127</v>
      </c>
      <c r="E162" s="35"/>
      <c r="F162" s="216" t="s">
        <v>212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127</v>
      </c>
      <c r="AU162" s="16" t="s">
        <v>82</v>
      </c>
    </row>
    <row r="163" spans="1:65" s="2" customFormat="1" ht="21.75" customHeight="1">
      <c r="A163" s="33"/>
      <c r="B163" s="34"/>
      <c r="C163" s="202" t="s">
        <v>213</v>
      </c>
      <c r="D163" s="202" t="s">
        <v>120</v>
      </c>
      <c r="E163" s="203" t="s">
        <v>214</v>
      </c>
      <c r="F163" s="204" t="s">
        <v>215</v>
      </c>
      <c r="G163" s="205" t="s">
        <v>147</v>
      </c>
      <c r="H163" s="206">
        <v>2</v>
      </c>
      <c r="I163" s="207"/>
      <c r="J163" s="208">
        <f>ROUND(I163*H163,2)</f>
        <v>0</v>
      </c>
      <c r="K163" s="204" t="s">
        <v>132</v>
      </c>
      <c r="L163" s="38"/>
      <c r="M163" s="209" t="s">
        <v>1</v>
      </c>
      <c r="N163" s="210" t="s">
        <v>38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125</v>
      </c>
      <c r="AT163" s="213" t="s">
        <v>120</v>
      </c>
      <c r="AU163" s="213" t="s">
        <v>82</v>
      </c>
      <c r="AY163" s="16" t="s">
        <v>117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80</v>
      </c>
      <c r="BK163" s="214">
        <f>ROUND(I163*H163,2)</f>
        <v>0</v>
      </c>
      <c r="BL163" s="16" t="s">
        <v>125</v>
      </c>
      <c r="BM163" s="213" t="s">
        <v>216</v>
      </c>
    </row>
    <row r="164" spans="1:65" s="2" customFormat="1" ht="48.75">
      <c r="A164" s="33"/>
      <c r="B164" s="34"/>
      <c r="C164" s="35"/>
      <c r="D164" s="215" t="s">
        <v>127</v>
      </c>
      <c r="E164" s="35"/>
      <c r="F164" s="216" t="s">
        <v>217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127</v>
      </c>
      <c r="AU164" s="16" t="s">
        <v>82</v>
      </c>
    </row>
    <row r="165" spans="1:65" s="2" customFormat="1" ht="21.75" customHeight="1">
      <c r="A165" s="33"/>
      <c r="B165" s="34"/>
      <c r="C165" s="202" t="s">
        <v>218</v>
      </c>
      <c r="D165" s="202" t="s">
        <v>120</v>
      </c>
      <c r="E165" s="203" t="s">
        <v>219</v>
      </c>
      <c r="F165" s="204" t="s">
        <v>220</v>
      </c>
      <c r="G165" s="205" t="s">
        <v>155</v>
      </c>
      <c r="H165" s="206">
        <v>6</v>
      </c>
      <c r="I165" s="207"/>
      <c r="J165" s="208">
        <f>ROUND(I165*H165,2)</f>
        <v>0</v>
      </c>
      <c r="K165" s="204" t="s">
        <v>132</v>
      </c>
      <c r="L165" s="38"/>
      <c r="M165" s="209" t="s">
        <v>1</v>
      </c>
      <c r="N165" s="210" t="s">
        <v>38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125</v>
      </c>
      <c r="AT165" s="213" t="s">
        <v>120</v>
      </c>
      <c r="AU165" s="213" t="s">
        <v>82</v>
      </c>
      <c r="AY165" s="16" t="s">
        <v>117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80</v>
      </c>
      <c r="BK165" s="214">
        <f>ROUND(I165*H165,2)</f>
        <v>0</v>
      </c>
      <c r="BL165" s="16" t="s">
        <v>125</v>
      </c>
      <c r="BM165" s="213" t="s">
        <v>221</v>
      </c>
    </row>
    <row r="166" spans="1:65" s="2" customFormat="1" ht="29.25">
      <c r="A166" s="33"/>
      <c r="B166" s="34"/>
      <c r="C166" s="35"/>
      <c r="D166" s="215" t="s">
        <v>127</v>
      </c>
      <c r="E166" s="35"/>
      <c r="F166" s="216" t="s">
        <v>222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127</v>
      </c>
      <c r="AU166" s="16" t="s">
        <v>82</v>
      </c>
    </row>
    <row r="167" spans="1:65" s="2" customFormat="1" ht="21.75" customHeight="1">
      <c r="A167" s="33"/>
      <c r="B167" s="34"/>
      <c r="C167" s="202" t="s">
        <v>223</v>
      </c>
      <c r="D167" s="202" t="s">
        <v>120</v>
      </c>
      <c r="E167" s="203" t="s">
        <v>224</v>
      </c>
      <c r="F167" s="204" t="s">
        <v>225</v>
      </c>
      <c r="G167" s="205" t="s">
        <v>155</v>
      </c>
      <c r="H167" s="206">
        <v>4</v>
      </c>
      <c r="I167" s="207"/>
      <c r="J167" s="208">
        <f>ROUND(I167*H167,2)</f>
        <v>0</v>
      </c>
      <c r="K167" s="204" t="s">
        <v>132</v>
      </c>
      <c r="L167" s="38"/>
      <c r="M167" s="209" t="s">
        <v>1</v>
      </c>
      <c r="N167" s="210" t="s">
        <v>38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125</v>
      </c>
      <c r="AT167" s="213" t="s">
        <v>120</v>
      </c>
      <c r="AU167" s="213" t="s">
        <v>82</v>
      </c>
      <c r="AY167" s="16" t="s">
        <v>117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80</v>
      </c>
      <c r="BK167" s="214">
        <f>ROUND(I167*H167,2)</f>
        <v>0</v>
      </c>
      <c r="BL167" s="16" t="s">
        <v>125</v>
      </c>
      <c r="BM167" s="213" t="s">
        <v>226</v>
      </c>
    </row>
    <row r="168" spans="1:65" s="2" customFormat="1" ht="29.25">
      <c r="A168" s="33"/>
      <c r="B168" s="34"/>
      <c r="C168" s="35"/>
      <c r="D168" s="215" t="s">
        <v>127</v>
      </c>
      <c r="E168" s="35"/>
      <c r="F168" s="216" t="s">
        <v>227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127</v>
      </c>
      <c r="AU168" s="16" t="s">
        <v>82</v>
      </c>
    </row>
    <row r="169" spans="1:65" s="2" customFormat="1" ht="21.75" customHeight="1">
      <c r="A169" s="33"/>
      <c r="B169" s="34"/>
      <c r="C169" s="202" t="s">
        <v>228</v>
      </c>
      <c r="D169" s="202" t="s">
        <v>120</v>
      </c>
      <c r="E169" s="203" t="s">
        <v>229</v>
      </c>
      <c r="F169" s="204" t="s">
        <v>230</v>
      </c>
      <c r="G169" s="205" t="s">
        <v>155</v>
      </c>
      <c r="H169" s="206">
        <v>8</v>
      </c>
      <c r="I169" s="207"/>
      <c r="J169" s="208">
        <f>ROUND(I169*H169,2)</f>
        <v>0</v>
      </c>
      <c r="K169" s="204" t="s">
        <v>132</v>
      </c>
      <c r="L169" s="38"/>
      <c r="M169" s="209" t="s">
        <v>1</v>
      </c>
      <c r="N169" s="210" t="s">
        <v>38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125</v>
      </c>
      <c r="AT169" s="213" t="s">
        <v>120</v>
      </c>
      <c r="AU169" s="213" t="s">
        <v>82</v>
      </c>
      <c r="AY169" s="16" t="s">
        <v>117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80</v>
      </c>
      <c r="BK169" s="214">
        <f>ROUND(I169*H169,2)</f>
        <v>0</v>
      </c>
      <c r="BL169" s="16" t="s">
        <v>125</v>
      </c>
      <c r="BM169" s="213" t="s">
        <v>231</v>
      </c>
    </row>
    <row r="170" spans="1:65" s="2" customFormat="1" ht="29.25">
      <c r="A170" s="33"/>
      <c r="B170" s="34"/>
      <c r="C170" s="35"/>
      <c r="D170" s="215" t="s">
        <v>127</v>
      </c>
      <c r="E170" s="35"/>
      <c r="F170" s="216" t="s">
        <v>232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127</v>
      </c>
      <c r="AU170" s="16" t="s">
        <v>82</v>
      </c>
    </row>
    <row r="171" spans="1:65" s="2" customFormat="1" ht="21.75" customHeight="1">
      <c r="A171" s="33"/>
      <c r="B171" s="34"/>
      <c r="C171" s="202" t="s">
        <v>7</v>
      </c>
      <c r="D171" s="202" t="s">
        <v>120</v>
      </c>
      <c r="E171" s="203" t="s">
        <v>233</v>
      </c>
      <c r="F171" s="204" t="s">
        <v>234</v>
      </c>
      <c r="G171" s="205" t="s">
        <v>155</v>
      </c>
      <c r="H171" s="206">
        <v>8</v>
      </c>
      <c r="I171" s="207"/>
      <c r="J171" s="208">
        <f>ROUND(I171*H171,2)</f>
        <v>0</v>
      </c>
      <c r="K171" s="204" t="s">
        <v>132</v>
      </c>
      <c r="L171" s="38"/>
      <c r="M171" s="209" t="s">
        <v>1</v>
      </c>
      <c r="N171" s="210" t="s">
        <v>38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125</v>
      </c>
      <c r="AT171" s="213" t="s">
        <v>120</v>
      </c>
      <c r="AU171" s="213" t="s">
        <v>82</v>
      </c>
      <c r="AY171" s="16" t="s">
        <v>117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80</v>
      </c>
      <c r="BK171" s="214">
        <f>ROUND(I171*H171,2)</f>
        <v>0</v>
      </c>
      <c r="BL171" s="16" t="s">
        <v>125</v>
      </c>
      <c r="BM171" s="213" t="s">
        <v>235</v>
      </c>
    </row>
    <row r="172" spans="1:65" s="2" customFormat="1" ht="29.25">
      <c r="A172" s="33"/>
      <c r="B172" s="34"/>
      <c r="C172" s="35"/>
      <c r="D172" s="215" t="s">
        <v>127</v>
      </c>
      <c r="E172" s="35"/>
      <c r="F172" s="216" t="s">
        <v>236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127</v>
      </c>
      <c r="AU172" s="16" t="s">
        <v>82</v>
      </c>
    </row>
    <row r="173" spans="1:65" s="2" customFormat="1" ht="21.75" customHeight="1">
      <c r="A173" s="33"/>
      <c r="B173" s="34"/>
      <c r="C173" s="202" t="s">
        <v>237</v>
      </c>
      <c r="D173" s="202" t="s">
        <v>120</v>
      </c>
      <c r="E173" s="203" t="s">
        <v>238</v>
      </c>
      <c r="F173" s="204" t="s">
        <v>239</v>
      </c>
      <c r="G173" s="205" t="s">
        <v>147</v>
      </c>
      <c r="H173" s="206">
        <v>2</v>
      </c>
      <c r="I173" s="207"/>
      <c r="J173" s="208">
        <f>ROUND(I173*H173,2)</f>
        <v>0</v>
      </c>
      <c r="K173" s="204" t="s">
        <v>132</v>
      </c>
      <c r="L173" s="38"/>
      <c r="M173" s="209" t="s">
        <v>1</v>
      </c>
      <c r="N173" s="210" t="s">
        <v>38</v>
      </c>
      <c r="O173" s="70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125</v>
      </c>
      <c r="AT173" s="213" t="s">
        <v>120</v>
      </c>
      <c r="AU173" s="213" t="s">
        <v>82</v>
      </c>
      <c r="AY173" s="16" t="s">
        <v>117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80</v>
      </c>
      <c r="BK173" s="214">
        <f>ROUND(I173*H173,2)</f>
        <v>0</v>
      </c>
      <c r="BL173" s="16" t="s">
        <v>125</v>
      </c>
      <c r="BM173" s="213" t="s">
        <v>240</v>
      </c>
    </row>
    <row r="174" spans="1:65" s="2" customFormat="1" ht="29.25">
      <c r="A174" s="33"/>
      <c r="B174" s="34"/>
      <c r="C174" s="35"/>
      <c r="D174" s="215" t="s">
        <v>127</v>
      </c>
      <c r="E174" s="35"/>
      <c r="F174" s="216" t="s">
        <v>241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127</v>
      </c>
      <c r="AU174" s="16" t="s">
        <v>82</v>
      </c>
    </row>
    <row r="175" spans="1:65" s="2" customFormat="1" ht="21.75" customHeight="1">
      <c r="A175" s="33"/>
      <c r="B175" s="34"/>
      <c r="C175" s="202" t="s">
        <v>242</v>
      </c>
      <c r="D175" s="202" t="s">
        <v>120</v>
      </c>
      <c r="E175" s="203" t="s">
        <v>243</v>
      </c>
      <c r="F175" s="204" t="s">
        <v>244</v>
      </c>
      <c r="G175" s="205" t="s">
        <v>155</v>
      </c>
      <c r="H175" s="206">
        <v>20</v>
      </c>
      <c r="I175" s="207"/>
      <c r="J175" s="208">
        <f>ROUND(I175*H175,2)</f>
        <v>0</v>
      </c>
      <c r="K175" s="204" t="s">
        <v>124</v>
      </c>
      <c r="L175" s="38"/>
      <c r="M175" s="209" t="s">
        <v>1</v>
      </c>
      <c r="N175" s="210" t="s">
        <v>38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125</v>
      </c>
      <c r="AT175" s="213" t="s">
        <v>120</v>
      </c>
      <c r="AU175" s="213" t="s">
        <v>82</v>
      </c>
      <c r="AY175" s="16" t="s">
        <v>117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80</v>
      </c>
      <c r="BK175" s="214">
        <f>ROUND(I175*H175,2)</f>
        <v>0</v>
      </c>
      <c r="BL175" s="16" t="s">
        <v>125</v>
      </c>
      <c r="BM175" s="213" t="s">
        <v>245</v>
      </c>
    </row>
    <row r="176" spans="1:65" s="2" customFormat="1" ht="19.5">
      <c r="A176" s="33"/>
      <c r="B176" s="34"/>
      <c r="C176" s="35"/>
      <c r="D176" s="215" t="s">
        <v>127</v>
      </c>
      <c r="E176" s="35"/>
      <c r="F176" s="216" t="s">
        <v>246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127</v>
      </c>
      <c r="AU176" s="16" t="s">
        <v>82</v>
      </c>
    </row>
    <row r="177" spans="1:65" s="2" customFormat="1" ht="21.75" customHeight="1">
      <c r="A177" s="33"/>
      <c r="B177" s="34"/>
      <c r="C177" s="202" t="s">
        <v>247</v>
      </c>
      <c r="D177" s="202" t="s">
        <v>120</v>
      </c>
      <c r="E177" s="203" t="s">
        <v>248</v>
      </c>
      <c r="F177" s="204" t="s">
        <v>249</v>
      </c>
      <c r="G177" s="205" t="s">
        <v>250</v>
      </c>
      <c r="H177" s="206">
        <v>40</v>
      </c>
      <c r="I177" s="207"/>
      <c r="J177" s="208">
        <f>ROUND(I177*H177,2)</f>
        <v>0</v>
      </c>
      <c r="K177" s="204" t="s">
        <v>124</v>
      </c>
      <c r="L177" s="38"/>
      <c r="M177" s="209" t="s">
        <v>1</v>
      </c>
      <c r="N177" s="210" t="s">
        <v>38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125</v>
      </c>
      <c r="AT177" s="213" t="s">
        <v>120</v>
      </c>
      <c r="AU177" s="213" t="s">
        <v>82</v>
      </c>
      <c r="AY177" s="16" t="s">
        <v>117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80</v>
      </c>
      <c r="BK177" s="214">
        <f>ROUND(I177*H177,2)</f>
        <v>0</v>
      </c>
      <c r="BL177" s="16" t="s">
        <v>125</v>
      </c>
      <c r="BM177" s="213" t="s">
        <v>251</v>
      </c>
    </row>
    <row r="178" spans="1:65" s="2" customFormat="1" ht="29.25">
      <c r="A178" s="33"/>
      <c r="B178" s="34"/>
      <c r="C178" s="35"/>
      <c r="D178" s="215" t="s">
        <v>127</v>
      </c>
      <c r="E178" s="35"/>
      <c r="F178" s="216" t="s">
        <v>252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127</v>
      </c>
      <c r="AU178" s="16" t="s">
        <v>82</v>
      </c>
    </row>
    <row r="179" spans="1:65" s="13" customFormat="1">
      <c r="B179" s="220"/>
      <c r="C179" s="221"/>
      <c r="D179" s="215" t="s">
        <v>253</v>
      </c>
      <c r="E179" s="222" t="s">
        <v>1</v>
      </c>
      <c r="F179" s="223" t="s">
        <v>254</v>
      </c>
      <c r="G179" s="221"/>
      <c r="H179" s="224">
        <v>40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253</v>
      </c>
      <c r="AU179" s="230" t="s">
        <v>82</v>
      </c>
      <c r="AV179" s="13" t="s">
        <v>82</v>
      </c>
      <c r="AW179" s="13" t="s">
        <v>30</v>
      </c>
      <c r="AX179" s="13" t="s">
        <v>80</v>
      </c>
      <c r="AY179" s="230" t="s">
        <v>117</v>
      </c>
    </row>
    <row r="180" spans="1:65" s="2" customFormat="1" ht="21.75" customHeight="1">
      <c r="A180" s="33"/>
      <c r="B180" s="34"/>
      <c r="C180" s="202" t="s">
        <v>255</v>
      </c>
      <c r="D180" s="202" t="s">
        <v>120</v>
      </c>
      <c r="E180" s="203" t="s">
        <v>256</v>
      </c>
      <c r="F180" s="204" t="s">
        <v>257</v>
      </c>
      <c r="G180" s="205" t="s">
        <v>155</v>
      </c>
      <c r="H180" s="206">
        <v>42</v>
      </c>
      <c r="I180" s="207"/>
      <c r="J180" s="208">
        <f>ROUND(I180*H180,2)</f>
        <v>0</v>
      </c>
      <c r="K180" s="204" t="s">
        <v>132</v>
      </c>
      <c r="L180" s="38"/>
      <c r="M180" s="209" t="s">
        <v>1</v>
      </c>
      <c r="N180" s="210" t="s">
        <v>38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125</v>
      </c>
      <c r="AT180" s="213" t="s">
        <v>120</v>
      </c>
      <c r="AU180" s="213" t="s">
        <v>82</v>
      </c>
      <c r="AY180" s="16" t="s">
        <v>117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80</v>
      </c>
      <c r="BK180" s="214">
        <f>ROUND(I180*H180,2)</f>
        <v>0</v>
      </c>
      <c r="BL180" s="16" t="s">
        <v>125</v>
      </c>
      <c r="BM180" s="213" t="s">
        <v>258</v>
      </c>
    </row>
    <row r="181" spans="1:65" s="2" customFormat="1" ht="48.75">
      <c r="A181" s="33"/>
      <c r="B181" s="34"/>
      <c r="C181" s="35"/>
      <c r="D181" s="215" t="s">
        <v>127</v>
      </c>
      <c r="E181" s="35"/>
      <c r="F181" s="216" t="s">
        <v>259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127</v>
      </c>
      <c r="AU181" s="16" t="s">
        <v>82</v>
      </c>
    </row>
    <row r="182" spans="1:65" s="13" customFormat="1">
      <c r="B182" s="220"/>
      <c r="C182" s="221"/>
      <c r="D182" s="215" t="s">
        <v>253</v>
      </c>
      <c r="E182" s="222" t="s">
        <v>1</v>
      </c>
      <c r="F182" s="223" t="s">
        <v>228</v>
      </c>
      <c r="G182" s="221"/>
      <c r="H182" s="224">
        <v>20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253</v>
      </c>
      <c r="AU182" s="230" t="s">
        <v>82</v>
      </c>
      <c r="AV182" s="13" t="s">
        <v>82</v>
      </c>
      <c r="AW182" s="13" t="s">
        <v>30</v>
      </c>
      <c r="AX182" s="13" t="s">
        <v>73</v>
      </c>
      <c r="AY182" s="230" t="s">
        <v>117</v>
      </c>
    </row>
    <row r="183" spans="1:65" s="13" customFormat="1">
      <c r="B183" s="220"/>
      <c r="C183" s="221"/>
      <c r="D183" s="215" t="s">
        <v>253</v>
      </c>
      <c r="E183" s="222" t="s">
        <v>1</v>
      </c>
      <c r="F183" s="223" t="s">
        <v>237</v>
      </c>
      <c r="G183" s="221"/>
      <c r="H183" s="224">
        <v>22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253</v>
      </c>
      <c r="AU183" s="230" t="s">
        <v>82</v>
      </c>
      <c r="AV183" s="13" t="s">
        <v>82</v>
      </c>
      <c r="AW183" s="13" t="s">
        <v>30</v>
      </c>
      <c r="AX183" s="13" t="s">
        <v>73</v>
      </c>
      <c r="AY183" s="230" t="s">
        <v>117</v>
      </c>
    </row>
    <row r="184" spans="1:65" s="14" customFormat="1">
      <c r="B184" s="231"/>
      <c r="C184" s="232"/>
      <c r="D184" s="215" t="s">
        <v>253</v>
      </c>
      <c r="E184" s="233" t="s">
        <v>1</v>
      </c>
      <c r="F184" s="234" t="s">
        <v>260</v>
      </c>
      <c r="G184" s="232"/>
      <c r="H184" s="235">
        <v>42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253</v>
      </c>
      <c r="AU184" s="241" t="s">
        <v>82</v>
      </c>
      <c r="AV184" s="14" t="s">
        <v>125</v>
      </c>
      <c r="AW184" s="14" t="s">
        <v>30</v>
      </c>
      <c r="AX184" s="14" t="s">
        <v>80</v>
      </c>
      <c r="AY184" s="241" t="s">
        <v>117</v>
      </c>
    </row>
    <row r="185" spans="1:65" s="2" customFormat="1" ht="21.75" customHeight="1">
      <c r="A185" s="33"/>
      <c r="B185" s="34"/>
      <c r="C185" s="202" t="s">
        <v>261</v>
      </c>
      <c r="D185" s="202" t="s">
        <v>120</v>
      </c>
      <c r="E185" s="203" t="s">
        <v>262</v>
      </c>
      <c r="F185" s="204" t="s">
        <v>263</v>
      </c>
      <c r="G185" s="205" t="s">
        <v>250</v>
      </c>
      <c r="H185" s="206">
        <v>51</v>
      </c>
      <c r="I185" s="207"/>
      <c r="J185" s="208">
        <f>ROUND(I185*H185,2)</f>
        <v>0</v>
      </c>
      <c r="K185" s="204" t="s">
        <v>132</v>
      </c>
      <c r="L185" s="38"/>
      <c r="M185" s="209" t="s">
        <v>1</v>
      </c>
      <c r="N185" s="210" t="s">
        <v>38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125</v>
      </c>
      <c r="AT185" s="213" t="s">
        <v>120</v>
      </c>
      <c r="AU185" s="213" t="s">
        <v>82</v>
      </c>
      <c r="AY185" s="16" t="s">
        <v>117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80</v>
      </c>
      <c r="BK185" s="214">
        <f>ROUND(I185*H185,2)</f>
        <v>0</v>
      </c>
      <c r="BL185" s="16" t="s">
        <v>125</v>
      </c>
      <c r="BM185" s="213" t="s">
        <v>264</v>
      </c>
    </row>
    <row r="186" spans="1:65" s="2" customFormat="1" ht="48.75">
      <c r="A186" s="33"/>
      <c r="B186" s="34"/>
      <c r="C186" s="35"/>
      <c r="D186" s="215" t="s">
        <v>127</v>
      </c>
      <c r="E186" s="35"/>
      <c r="F186" s="216" t="s">
        <v>265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127</v>
      </c>
      <c r="AU186" s="16" t="s">
        <v>82</v>
      </c>
    </row>
    <row r="187" spans="1:65" s="13" customFormat="1">
      <c r="B187" s="220"/>
      <c r="C187" s="221"/>
      <c r="D187" s="215" t="s">
        <v>253</v>
      </c>
      <c r="E187" s="222" t="s">
        <v>1</v>
      </c>
      <c r="F187" s="223" t="s">
        <v>266</v>
      </c>
      <c r="G187" s="221"/>
      <c r="H187" s="224">
        <v>40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253</v>
      </c>
      <c r="AU187" s="230" t="s">
        <v>82</v>
      </c>
      <c r="AV187" s="13" t="s">
        <v>82</v>
      </c>
      <c r="AW187" s="13" t="s">
        <v>30</v>
      </c>
      <c r="AX187" s="13" t="s">
        <v>73</v>
      </c>
      <c r="AY187" s="230" t="s">
        <v>117</v>
      </c>
    </row>
    <row r="188" spans="1:65" s="13" customFormat="1">
      <c r="B188" s="220"/>
      <c r="C188" s="221"/>
      <c r="D188" s="215" t="s">
        <v>253</v>
      </c>
      <c r="E188" s="222" t="s">
        <v>1</v>
      </c>
      <c r="F188" s="223" t="s">
        <v>183</v>
      </c>
      <c r="G188" s="221"/>
      <c r="H188" s="224">
        <v>11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253</v>
      </c>
      <c r="AU188" s="230" t="s">
        <v>82</v>
      </c>
      <c r="AV188" s="13" t="s">
        <v>82</v>
      </c>
      <c r="AW188" s="13" t="s">
        <v>30</v>
      </c>
      <c r="AX188" s="13" t="s">
        <v>73</v>
      </c>
      <c r="AY188" s="230" t="s">
        <v>117</v>
      </c>
    </row>
    <row r="189" spans="1:65" s="14" customFormat="1">
      <c r="B189" s="231"/>
      <c r="C189" s="232"/>
      <c r="D189" s="215" t="s">
        <v>253</v>
      </c>
      <c r="E189" s="233" t="s">
        <v>1</v>
      </c>
      <c r="F189" s="234" t="s">
        <v>260</v>
      </c>
      <c r="G189" s="232"/>
      <c r="H189" s="235">
        <v>51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253</v>
      </c>
      <c r="AU189" s="241" t="s">
        <v>82</v>
      </c>
      <c r="AV189" s="14" t="s">
        <v>125</v>
      </c>
      <c r="AW189" s="14" t="s">
        <v>30</v>
      </c>
      <c r="AX189" s="14" t="s">
        <v>80</v>
      </c>
      <c r="AY189" s="241" t="s">
        <v>117</v>
      </c>
    </row>
    <row r="190" spans="1:65" s="2" customFormat="1" ht="21.75" customHeight="1">
      <c r="A190" s="33"/>
      <c r="B190" s="34"/>
      <c r="C190" s="202" t="s">
        <v>267</v>
      </c>
      <c r="D190" s="202" t="s">
        <v>120</v>
      </c>
      <c r="E190" s="203" t="s">
        <v>268</v>
      </c>
      <c r="F190" s="204" t="s">
        <v>269</v>
      </c>
      <c r="G190" s="205" t="s">
        <v>155</v>
      </c>
      <c r="H190" s="206">
        <v>12</v>
      </c>
      <c r="I190" s="207"/>
      <c r="J190" s="208">
        <f>ROUND(I190*H190,2)</f>
        <v>0</v>
      </c>
      <c r="K190" s="204" t="s">
        <v>124</v>
      </c>
      <c r="L190" s="38"/>
      <c r="M190" s="209" t="s">
        <v>1</v>
      </c>
      <c r="N190" s="210" t="s">
        <v>38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125</v>
      </c>
      <c r="AT190" s="213" t="s">
        <v>120</v>
      </c>
      <c r="AU190" s="213" t="s">
        <v>82</v>
      </c>
      <c r="AY190" s="16" t="s">
        <v>117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80</v>
      </c>
      <c r="BK190" s="214">
        <f>ROUND(I190*H190,2)</f>
        <v>0</v>
      </c>
      <c r="BL190" s="16" t="s">
        <v>125</v>
      </c>
      <c r="BM190" s="213" t="s">
        <v>270</v>
      </c>
    </row>
    <row r="191" spans="1:65" s="2" customFormat="1" ht="29.25">
      <c r="A191" s="33"/>
      <c r="B191" s="34"/>
      <c r="C191" s="35"/>
      <c r="D191" s="215" t="s">
        <v>127</v>
      </c>
      <c r="E191" s="35"/>
      <c r="F191" s="216" t="s">
        <v>271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127</v>
      </c>
      <c r="AU191" s="16" t="s">
        <v>82</v>
      </c>
    </row>
    <row r="192" spans="1:65" s="2" customFormat="1" ht="21.75" customHeight="1">
      <c r="A192" s="33"/>
      <c r="B192" s="34"/>
      <c r="C192" s="202" t="s">
        <v>272</v>
      </c>
      <c r="D192" s="202" t="s">
        <v>120</v>
      </c>
      <c r="E192" s="203" t="s">
        <v>273</v>
      </c>
      <c r="F192" s="204" t="s">
        <v>274</v>
      </c>
      <c r="G192" s="205" t="s">
        <v>250</v>
      </c>
      <c r="H192" s="206">
        <v>28</v>
      </c>
      <c r="I192" s="207"/>
      <c r="J192" s="208">
        <f>ROUND(I192*H192,2)</f>
        <v>0</v>
      </c>
      <c r="K192" s="204" t="s">
        <v>132</v>
      </c>
      <c r="L192" s="38"/>
      <c r="M192" s="209" t="s">
        <v>1</v>
      </c>
      <c r="N192" s="210" t="s">
        <v>38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125</v>
      </c>
      <c r="AT192" s="213" t="s">
        <v>120</v>
      </c>
      <c r="AU192" s="213" t="s">
        <v>82</v>
      </c>
      <c r="AY192" s="16" t="s">
        <v>117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80</v>
      </c>
      <c r="BK192" s="214">
        <f>ROUND(I192*H192,2)</f>
        <v>0</v>
      </c>
      <c r="BL192" s="16" t="s">
        <v>125</v>
      </c>
      <c r="BM192" s="213" t="s">
        <v>275</v>
      </c>
    </row>
    <row r="193" spans="1:65" s="2" customFormat="1" ht="39">
      <c r="A193" s="33"/>
      <c r="B193" s="34"/>
      <c r="C193" s="35"/>
      <c r="D193" s="215" t="s">
        <v>127</v>
      </c>
      <c r="E193" s="35"/>
      <c r="F193" s="216" t="s">
        <v>276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127</v>
      </c>
      <c r="AU193" s="16" t="s">
        <v>82</v>
      </c>
    </row>
    <row r="194" spans="1:65" s="2" customFormat="1" ht="19.5">
      <c r="A194" s="33"/>
      <c r="B194" s="34"/>
      <c r="C194" s="35"/>
      <c r="D194" s="215" t="s">
        <v>150</v>
      </c>
      <c r="E194" s="35"/>
      <c r="F194" s="219" t="s">
        <v>277</v>
      </c>
      <c r="G194" s="35"/>
      <c r="H194" s="35"/>
      <c r="I194" s="114"/>
      <c r="J194" s="35"/>
      <c r="K194" s="35"/>
      <c r="L194" s="38"/>
      <c r="M194" s="217"/>
      <c r="N194" s="218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150</v>
      </c>
      <c r="AU194" s="16" t="s">
        <v>82</v>
      </c>
    </row>
    <row r="195" spans="1:65" s="2" customFormat="1" ht="21.75" customHeight="1">
      <c r="A195" s="33"/>
      <c r="B195" s="34"/>
      <c r="C195" s="202" t="s">
        <v>278</v>
      </c>
      <c r="D195" s="202" t="s">
        <v>120</v>
      </c>
      <c r="E195" s="203" t="s">
        <v>279</v>
      </c>
      <c r="F195" s="204" t="s">
        <v>280</v>
      </c>
      <c r="G195" s="205" t="s">
        <v>131</v>
      </c>
      <c r="H195" s="206">
        <v>5</v>
      </c>
      <c r="I195" s="207"/>
      <c r="J195" s="208">
        <f>ROUND(I195*H195,2)</f>
        <v>0</v>
      </c>
      <c r="K195" s="204" t="s">
        <v>132</v>
      </c>
      <c r="L195" s="38"/>
      <c r="M195" s="209" t="s">
        <v>1</v>
      </c>
      <c r="N195" s="210" t="s">
        <v>38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125</v>
      </c>
      <c r="AT195" s="213" t="s">
        <v>120</v>
      </c>
      <c r="AU195" s="213" t="s">
        <v>82</v>
      </c>
      <c r="AY195" s="16" t="s">
        <v>117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80</v>
      </c>
      <c r="BK195" s="214">
        <f>ROUND(I195*H195,2)</f>
        <v>0</v>
      </c>
      <c r="BL195" s="16" t="s">
        <v>125</v>
      </c>
      <c r="BM195" s="213" t="s">
        <v>281</v>
      </c>
    </row>
    <row r="196" spans="1:65" s="2" customFormat="1" ht="29.25">
      <c r="A196" s="33"/>
      <c r="B196" s="34"/>
      <c r="C196" s="35"/>
      <c r="D196" s="215" t="s">
        <v>127</v>
      </c>
      <c r="E196" s="35"/>
      <c r="F196" s="216" t="s">
        <v>282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127</v>
      </c>
      <c r="AU196" s="16" t="s">
        <v>82</v>
      </c>
    </row>
    <row r="197" spans="1:65" s="2" customFormat="1" ht="21.75" customHeight="1">
      <c r="A197" s="33"/>
      <c r="B197" s="34"/>
      <c r="C197" s="202" t="s">
        <v>283</v>
      </c>
      <c r="D197" s="202" t="s">
        <v>120</v>
      </c>
      <c r="E197" s="203" t="s">
        <v>284</v>
      </c>
      <c r="F197" s="204" t="s">
        <v>285</v>
      </c>
      <c r="G197" s="205" t="s">
        <v>131</v>
      </c>
      <c r="H197" s="206">
        <v>5</v>
      </c>
      <c r="I197" s="207"/>
      <c r="J197" s="208">
        <f>ROUND(I197*H197,2)</f>
        <v>0</v>
      </c>
      <c r="K197" s="204" t="s">
        <v>132</v>
      </c>
      <c r="L197" s="38"/>
      <c r="M197" s="209" t="s">
        <v>1</v>
      </c>
      <c r="N197" s="210" t="s">
        <v>38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125</v>
      </c>
      <c r="AT197" s="213" t="s">
        <v>120</v>
      </c>
      <c r="AU197" s="213" t="s">
        <v>82</v>
      </c>
      <c r="AY197" s="16" t="s">
        <v>117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80</v>
      </c>
      <c r="BK197" s="214">
        <f>ROUND(I197*H197,2)</f>
        <v>0</v>
      </c>
      <c r="BL197" s="16" t="s">
        <v>125</v>
      </c>
      <c r="BM197" s="213" t="s">
        <v>286</v>
      </c>
    </row>
    <row r="198" spans="1:65" s="2" customFormat="1" ht="29.25">
      <c r="A198" s="33"/>
      <c r="B198" s="34"/>
      <c r="C198" s="35"/>
      <c r="D198" s="215" t="s">
        <v>127</v>
      </c>
      <c r="E198" s="35"/>
      <c r="F198" s="216" t="s">
        <v>287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127</v>
      </c>
      <c r="AU198" s="16" t="s">
        <v>82</v>
      </c>
    </row>
    <row r="199" spans="1:65" s="2" customFormat="1" ht="21.75" customHeight="1">
      <c r="A199" s="33"/>
      <c r="B199" s="34"/>
      <c r="C199" s="202" t="s">
        <v>288</v>
      </c>
      <c r="D199" s="202" t="s">
        <v>120</v>
      </c>
      <c r="E199" s="203" t="s">
        <v>289</v>
      </c>
      <c r="F199" s="204" t="s">
        <v>290</v>
      </c>
      <c r="G199" s="205" t="s">
        <v>131</v>
      </c>
      <c r="H199" s="206">
        <v>10</v>
      </c>
      <c r="I199" s="207"/>
      <c r="J199" s="208">
        <f>ROUND(I199*H199,2)</f>
        <v>0</v>
      </c>
      <c r="K199" s="204" t="s">
        <v>124</v>
      </c>
      <c r="L199" s="38"/>
      <c r="M199" s="209" t="s">
        <v>1</v>
      </c>
      <c r="N199" s="210" t="s">
        <v>38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125</v>
      </c>
      <c r="AT199" s="213" t="s">
        <v>120</v>
      </c>
      <c r="AU199" s="213" t="s">
        <v>82</v>
      </c>
      <c r="AY199" s="16" t="s">
        <v>117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80</v>
      </c>
      <c r="BK199" s="214">
        <f>ROUND(I199*H199,2)</f>
        <v>0</v>
      </c>
      <c r="BL199" s="16" t="s">
        <v>125</v>
      </c>
      <c r="BM199" s="213" t="s">
        <v>291</v>
      </c>
    </row>
    <row r="200" spans="1:65" s="2" customFormat="1" ht="39">
      <c r="A200" s="33"/>
      <c r="B200" s="34"/>
      <c r="C200" s="35"/>
      <c r="D200" s="215" t="s">
        <v>127</v>
      </c>
      <c r="E200" s="35"/>
      <c r="F200" s="216" t="s">
        <v>292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127</v>
      </c>
      <c r="AU200" s="16" t="s">
        <v>82</v>
      </c>
    </row>
    <row r="201" spans="1:65" s="12" customFormat="1" ht="20.85" customHeight="1">
      <c r="B201" s="186"/>
      <c r="C201" s="187"/>
      <c r="D201" s="188" t="s">
        <v>72</v>
      </c>
      <c r="E201" s="200" t="s">
        <v>293</v>
      </c>
      <c r="F201" s="200" t="s">
        <v>294</v>
      </c>
      <c r="G201" s="187"/>
      <c r="H201" s="187"/>
      <c r="I201" s="190"/>
      <c r="J201" s="201">
        <f>BK201</f>
        <v>4748320</v>
      </c>
      <c r="K201" s="187"/>
      <c r="L201" s="192"/>
      <c r="M201" s="193"/>
      <c r="N201" s="194"/>
      <c r="O201" s="194"/>
      <c r="P201" s="195">
        <f>SUM(P202:P207)</f>
        <v>0</v>
      </c>
      <c r="Q201" s="194"/>
      <c r="R201" s="195">
        <f>SUM(R202:R207)</f>
        <v>169.30200000000002</v>
      </c>
      <c r="S201" s="194"/>
      <c r="T201" s="196">
        <f>SUM(T202:T207)</f>
        <v>0</v>
      </c>
      <c r="AR201" s="197" t="s">
        <v>80</v>
      </c>
      <c r="AT201" s="198" t="s">
        <v>72</v>
      </c>
      <c r="AU201" s="198" t="s">
        <v>82</v>
      </c>
      <c r="AY201" s="197" t="s">
        <v>117</v>
      </c>
      <c r="BK201" s="199">
        <f>SUM(BK202:BK207)</f>
        <v>4748320</v>
      </c>
    </row>
    <row r="202" spans="1:65" s="2" customFormat="1" ht="21.75" customHeight="1">
      <c r="A202" s="33"/>
      <c r="B202" s="34"/>
      <c r="C202" s="242" t="s">
        <v>295</v>
      </c>
      <c r="D202" s="242" t="s">
        <v>296</v>
      </c>
      <c r="E202" s="243" t="s">
        <v>297</v>
      </c>
      <c r="F202" s="244" t="s">
        <v>298</v>
      </c>
      <c r="G202" s="245" t="s">
        <v>147</v>
      </c>
      <c r="H202" s="246">
        <v>5000</v>
      </c>
      <c r="I202" s="261">
        <v>21</v>
      </c>
      <c r="J202" s="248">
        <f>ROUND(I202*H202,2)</f>
        <v>105000</v>
      </c>
      <c r="K202" s="244" t="s">
        <v>124</v>
      </c>
      <c r="L202" s="249"/>
      <c r="M202" s="250" t="s">
        <v>1</v>
      </c>
      <c r="N202" s="251" t="s">
        <v>38</v>
      </c>
      <c r="O202" s="70"/>
      <c r="P202" s="211">
        <f>O202*H202</f>
        <v>0</v>
      </c>
      <c r="Q202" s="211">
        <v>2.1000000000000001E-4</v>
      </c>
      <c r="R202" s="211">
        <f>Q202*H202</f>
        <v>1.05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299</v>
      </c>
      <c r="AT202" s="213" t="s">
        <v>296</v>
      </c>
      <c r="AU202" s="213" t="s">
        <v>136</v>
      </c>
      <c r="AY202" s="16" t="s">
        <v>117</v>
      </c>
      <c r="BE202" s="214">
        <f>IF(N202="základní",J202,0)</f>
        <v>105000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80</v>
      </c>
      <c r="BK202" s="214">
        <f>ROUND(I202*H202,2)</f>
        <v>105000</v>
      </c>
      <c r="BL202" s="16" t="s">
        <v>299</v>
      </c>
      <c r="BM202" s="213" t="s">
        <v>300</v>
      </c>
    </row>
    <row r="203" spans="1:65" s="2" customFormat="1">
      <c r="A203" s="33"/>
      <c r="B203" s="34"/>
      <c r="C203" s="35"/>
      <c r="D203" s="215" t="s">
        <v>127</v>
      </c>
      <c r="E203" s="35"/>
      <c r="F203" s="216" t="s">
        <v>301</v>
      </c>
      <c r="G203" s="35"/>
      <c r="H203" s="35"/>
      <c r="I203" s="260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127</v>
      </c>
      <c r="AU203" s="16" t="s">
        <v>136</v>
      </c>
    </row>
    <row r="204" spans="1:65" s="2" customFormat="1" ht="21.75" customHeight="1">
      <c r="A204" s="33"/>
      <c r="B204" s="34"/>
      <c r="C204" s="242" t="s">
        <v>302</v>
      </c>
      <c r="D204" s="242" t="s">
        <v>296</v>
      </c>
      <c r="E204" s="243" t="s">
        <v>303</v>
      </c>
      <c r="F204" s="244" t="s">
        <v>304</v>
      </c>
      <c r="G204" s="245" t="s">
        <v>147</v>
      </c>
      <c r="H204" s="246">
        <v>120</v>
      </c>
      <c r="I204" s="261">
        <v>32111</v>
      </c>
      <c r="J204" s="248">
        <f>ROUND(I204*H204,2)</f>
        <v>3853320</v>
      </c>
      <c r="K204" s="244" t="s">
        <v>124</v>
      </c>
      <c r="L204" s="249"/>
      <c r="M204" s="250" t="s">
        <v>1</v>
      </c>
      <c r="N204" s="251" t="s">
        <v>38</v>
      </c>
      <c r="O204" s="70"/>
      <c r="P204" s="211">
        <f>O204*H204</f>
        <v>0</v>
      </c>
      <c r="Q204" s="211">
        <v>1.2996000000000001</v>
      </c>
      <c r="R204" s="211">
        <f>Q204*H204</f>
        <v>155.952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299</v>
      </c>
      <c r="AT204" s="213" t="s">
        <v>296</v>
      </c>
      <c r="AU204" s="213" t="s">
        <v>136</v>
      </c>
      <c r="AY204" s="16" t="s">
        <v>117</v>
      </c>
      <c r="BE204" s="214">
        <f>IF(N204="základní",J204,0)</f>
        <v>3853320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80</v>
      </c>
      <c r="BK204" s="214">
        <f>ROUND(I204*H204,2)</f>
        <v>3853320</v>
      </c>
      <c r="BL204" s="16" t="s">
        <v>299</v>
      </c>
      <c r="BM204" s="213" t="s">
        <v>305</v>
      </c>
    </row>
    <row r="205" spans="1:65" s="2" customFormat="1">
      <c r="A205" s="33"/>
      <c r="B205" s="34"/>
      <c r="C205" s="35"/>
      <c r="D205" s="215" t="s">
        <v>127</v>
      </c>
      <c r="E205" s="35"/>
      <c r="F205" s="216" t="s">
        <v>306</v>
      </c>
      <c r="G205" s="35"/>
      <c r="H205" s="35"/>
      <c r="I205" s="260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127</v>
      </c>
      <c r="AU205" s="16" t="s">
        <v>136</v>
      </c>
    </row>
    <row r="206" spans="1:65" s="2" customFormat="1" ht="21.75" customHeight="1">
      <c r="A206" s="33"/>
      <c r="B206" s="34"/>
      <c r="C206" s="242" t="s">
        <v>307</v>
      </c>
      <c r="D206" s="242" t="s">
        <v>296</v>
      </c>
      <c r="E206" s="243" t="s">
        <v>308</v>
      </c>
      <c r="F206" s="244" t="s">
        <v>309</v>
      </c>
      <c r="G206" s="245" t="s">
        <v>147</v>
      </c>
      <c r="H206" s="246">
        <v>10000</v>
      </c>
      <c r="I206" s="261">
        <v>79</v>
      </c>
      <c r="J206" s="248">
        <f>ROUND(I206*H206,2)</f>
        <v>790000</v>
      </c>
      <c r="K206" s="244" t="s">
        <v>124</v>
      </c>
      <c r="L206" s="249"/>
      <c r="M206" s="250" t="s">
        <v>1</v>
      </c>
      <c r="N206" s="251" t="s">
        <v>38</v>
      </c>
      <c r="O206" s="70"/>
      <c r="P206" s="211">
        <f>O206*H206</f>
        <v>0</v>
      </c>
      <c r="Q206" s="211">
        <v>1.23E-3</v>
      </c>
      <c r="R206" s="211">
        <f>Q206*H206</f>
        <v>12.299999999999999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299</v>
      </c>
      <c r="AT206" s="213" t="s">
        <v>296</v>
      </c>
      <c r="AU206" s="213" t="s">
        <v>136</v>
      </c>
      <c r="AY206" s="16" t="s">
        <v>117</v>
      </c>
      <c r="BE206" s="214">
        <f>IF(N206="základní",J206,0)</f>
        <v>790000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80</v>
      </c>
      <c r="BK206" s="214">
        <f>ROUND(I206*H206,2)</f>
        <v>790000</v>
      </c>
      <c r="BL206" s="16" t="s">
        <v>299</v>
      </c>
      <c r="BM206" s="213" t="s">
        <v>310</v>
      </c>
    </row>
    <row r="207" spans="1:65" s="2" customFormat="1" ht="19.5">
      <c r="A207" s="33"/>
      <c r="B207" s="34"/>
      <c r="C207" s="35"/>
      <c r="D207" s="215" t="s">
        <v>127</v>
      </c>
      <c r="E207" s="35"/>
      <c r="F207" s="216" t="s">
        <v>311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127</v>
      </c>
      <c r="AU207" s="16" t="s">
        <v>136</v>
      </c>
    </row>
    <row r="208" spans="1:65" s="12" customFormat="1" ht="25.9" customHeight="1">
      <c r="B208" s="186"/>
      <c r="C208" s="187"/>
      <c r="D208" s="188" t="s">
        <v>72</v>
      </c>
      <c r="E208" s="189" t="s">
        <v>296</v>
      </c>
      <c r="F208" s="189" t="s">
        <v>312</v>
      </c>
      <c r="G208" s="187"/>
      <c r="H208" s="187"/>
      <c r="I208" s="190"/>
      <c r="J208" s="191">
        <f>BK208</f>
        <v>0</v>
      </c>
      <c r="K208" s="187"/>
      <c r="L208" s="192"/>
      <c r="M208" s="193"/>
      <c r="N208" s="194"/>
      <c r="O208" s="194"/>
      <c r="P208" s="195">
        <f>SUM(P209:P245)</f>
        <v>0</v>
      </c>
      <c r="Q208" s="194"/>
      <c r="R208" s="195">
        <f>SUM(R209:R245)</f>
        <v>541.78685999999993</v>
      </c>
      <c r="S208" s="194"/>
      <c r="T208" s="196">
        <f>SUM(T209:T245)</f>
        <v>0</v>
      </c>
      <c r="AR208" s="197" t="s">
        <v>136</v>
      </c>
      <c r="AT208" s="198" t="s">
        <v>72</v>
      </c>
      <c r="AU208" s="198" t="s">
        <v>73</v>
      </c>
      <c r="AY208" s="197" t="s">
        <v>117</v>
      </c>
      <c r="BK208" s="199">
        <f>SUM(BK209:BK245)</f>
        <v>0</v>
      </c>
    </row>
    <row r="209" spans="1:65" s="2" customFormat="1" ht="21.75" customHeight="1">
      <c r="A209" s="33"/>
      <c r="B209" s="34"/>
      <c r="C209" s="242" t="s">
        <v>313</v>
      </c>
      <c r="D209" s="242" t="s">
        <v>296</v>
      </c>
      <c r="E209" s="243" t="s">
        <v>314</v>
      </c>
      <c r="F209" s="244" t="s">
        <v>315</v>
      </c>
      <c r="G209" s="245" t="s">
        <v>316</v>
      </c>
      <c r="H209" s="246">
        <v>500</v>
      </c>
      <c r="I209" s="247"/>
      <c r="J209" s="248">
        <f>ROUND(I209*H209,2)</f>
        <v>0</v>
      </c>
      <c r="K209" s="244" t="s">
        <v>124</v>
      </c>
      <c r="L209" s="249"/>
      <c r="M209" s="250" t="s">
        <v>1</v>
      </c>
      <c r="N209" s="251" t="s">
        <v>38</v>
      </c>
      <c r="O209" s="70"/>
      <c r="P209" s="211">
        <f>O209*H209</f>
        <v>0</v>
      </c>
      <c r="Q209" s="211">
        <v>1</v>
      </c>
      <c r="R209" s="211">
        <f>Q209*H209</f>
        <v>500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165</v>
      </c>
      <c r="AT209" s="213" t="s">
        <v>296</v>
      </c>
      <c r="AU209" s="213" t="s">
        <v>80</v>
      </c>
      <c r="AY209" s="16" t="s">
        <v>117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80</v>
      </c>
      <c r="BK209" s="214">
        <f>ROUND(I209*H209,2)</f>
        <v>0</v>
      </c>
      <c r="BL209" s="16" t="s">
        <v>125</v>
      </c>
      <c r="BM209" s="213" t="s">
        <v>317</v>
      </c>
    </row>
    <row r="210" spans="1:65" s="2" customFormat="1">
      <c r="A210" s="33"/>
      <c r="B210" s="34"/>
      <c r="C210" s="35"/>
      <c r="D210" s="215" t="s">
        <v>127</v>
      </c>
      <c r="E210" s="35"/>
      <c r="F210" s="216" t="s">
        <v>315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127</v>
      </c>
      <c r="AU210" s="16" t="s">
        <v>80</v>
      </c>
    </row>
    <row r="211" spans="1:65" s="2" customFormat="1" ht="21.75" customHeight="1">
      <c r="A211" s="33"/>
      <c r="B211" s="34"/>
      <c r="C211" s="242" t="s">
        <v>318</v>
      </c>
      <c r="D211" s="242" t="s">
        <v>296</v>
      </c>
      <c r="E211" s="243" t="s">
        <v>319</v>
      </c>
      <c r="F211" s="244" t="s">
        <v>320</v>
      </c>
      <c r="G211" s="245" t="s">
        <v>316</v>
      </c>
      <c r="H211" s="246">
        <v>16.8</v>
      </c>
      <c r="I211" s="247"/>
      <c r="J211" s="248">
        <f>ROUND(I211*H211,2)</f>
        <v>0</v>
      </c>
      <c r="K211" s="244" t="s">
        <v>132</v>
      </c>
      <c r="L211" s="249"/>
      <c r="M211" s="250" t="s">
        <v>1</v>
      </c>
      <c r="N211" s="251" t="s">
        <v>38</v>
      </c>
      <c r="O211" s="70"/>
      <c r="P211" s="211">
        <f>O211*H211</f>
        <v>0</v>
      </c>
      <c r="Q211" s="211">
        <v>1</v>
      </c>
      <c r="R211" s="211">
        <f>Q211*H211</f>
        <v>16.8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165</v>
      </c>
      <c r="AT211" s="213" t="s">
        <v>296</v>
      </c>
      <c r="AU211" s="213" t="s">
        <v>80</v>
      </c>
      <c r="AY211" s="16" t="s">
        <v>117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80</v>
      </c>
      <c r="BK211" s="214">
        <f>ROUND(I211*H211,2)</f>
        <v>0</v>
      </c>
      <c r="BL211" s="16" t="s">
        <v>125</v>
      </c>
      <c r="BM211" s="213" t="s">
        <v>321</v>
      </c>
    </row>
    <row r="212" spans="1:65" s="2" customFormat="1">
      <c r="A212" s="33"/>
      <c r="B212" s="34"/>
      <c r="C212" s="35"/>
      <c r="D212" s="215" t="s">
        <v>127</v>
      </c>
      <c r="E212" s="35"/>
      <c r="F212" s="216" t="s">
        <v>320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127</v>
      </c>
      <c r="AU212" s="16" t="s">
        <v>80</v>
      </c>
    </row>
    <row r="213" spans="1:65" s="2" customFormat="1" ht="21.75" customHeight="1">
      <c r="A213" s="33"/>
      <c r="B213" s="34"/>
      <c r="C213" s="242" t="s">
        <v>322</v>
      </c>
      <c r="D213" s="242" t="s">
        <v>296</v>
      </c>
      <c r="E213" s="243" t="s">
        <v>323</v>
      </c>
      <c r="F213" s="244" t="s">
        <v>324</v>
      </c>
      <c r="G213" s="245" t="s">
        <v>316</v>
      </c>
      <c r="H213" s="246">
        <v>10</v>
      </c>
      <c r="I213" s="247"/>
      <c r="J213" s="248">
        <f>ROUND(I213*H213,2)</f>
        <v>0</v>
      </c>
      <c r="K213" s="244" t="s">
        <v>132</v>
      </c>
      <c r="L213" s="249"/>
      <c r="M213" s="250" t="s">
        <v>1</v>
      </c>
      <c r="N213" s="251" t="s">
        <v>38</v>
      </c>
      <c r="O213" s="70"/>
      <c r="P213" s="211">
        <f>O213*H213</f>
        <v>0</v>
      </c>
      <c r="Q213" s="211">
        <v>1</v>
      </c>
      <c r="R213" s="211">
        <f>Q213*H213</f>
        <v>10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165</v>
      </c>
      <c r="AT213" s="213" t="s">
        <v>296</v>
      </c>
      <c r="AU213" s="213" t="s">
        <v>80</v>
      </c>
      <c r="AY213" s="16" t="s">
        <v>117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80</v>
      </c>
      <c r="BK213" s="214">
        <f>ROUND(I213*H213,2)</f>
        <v>0</v>
      </c>
      <c r="BL213" s="16" t="s">
        <v>125</v>
      </c>
      <c r="BM213" s="213" t="s">
        <v>325</v>
      </c>
    </row>
    <row r="214" spans="1:65" s="2" customFormat="1">
      <c r="A214" s="33"/>
      <c r="B214" s="34"/>
      <c r="C214" s="35"/>
      <c r="D214" s="215" t="s">
        <v>127</v>
      </c>
      <c r="E214" s="35"/>
      <c r="F214" s="216" t="s">
        <v>324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127</v>
      </c>
      <c r="AU214" s="16" t="s">
        <v>80</v>
      </c>
    </row>
    <row r="215" spans="1:65" s="2" customFormat="1" ht="21.75" customHeight="1">
      <c r="A215" s="33"/>
      <c r="B215" s="34"/>
      <c r="C215" s="242" t="s">
        <v>326</v>
      </c>
      <c r="D215" s="242" t="s">
        <v>296</v>
      </c>
      <c r="E215" s="243" t="s">
        <v>327</v>
      </c>
      <c r="F215" s="244" t="s">
        <v>328</v>
      </c>
      <c r="G215" s="245" t="s">
        <v>147</v>
      </c>
      <c r="H215" s="246">
        <v>80</v>
      </c>
      <c r="I215" s="247"/>
      <c r="J215" s="248">
        <f>ROUND(I215*H215,2)</f>
        <v>0</v>
      </c>
      <c r="K215" s="244" t="s">
        <v>124</v>
      </c>
      <c r="L215" s="249"/>
      <c r="M215" s="250" t="s">
        <v>1</v>
      </c>
      <c r="N215" s="251" t="s">
        <v>38</v>
      </c>
      <c r="O215" s="70"/>
      <c r="P215" s="211">
        <f>O215*H215</f>
        <v>0</v>
      </c>
      <c r="Q215" s="211">
        <v>1.23E-3</v>
      </c>
      <c r="R215" s="211">
        <f>Q215*H215</f>
        <v>9.8400000000000001E-2</v>
      </c>
      <c r="S215" s="211">
        <v>0</v>
      </c>
      <c r="T215" s="21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165</v>
      </c>
      <c r="AT215" s="213" t="s">
        <v>296</v>
      </c>
      <c r="AU215" s="213" t="s">
        <v>80</v>
      </c>
      <c r="AY215" s="16" t="s">
        <v>117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80</v>
      </c>
      <c r="BK215" s="214">
        <f>ROUND(I215*H215,2)</f>
        <v>0</v>
      </c>
      <c r="BL215" s="16" t="s">
        <v>125</v>
      </c>
      <c r="BM215" s="213" t="s">
        <v>329</v>
      </c>
    </row>
    <row r="216" spans="1:65" s="2" customFormat="1" ht="19.5">
      <c r="A216" s="33"/>
      <c r="B216" s="34"/>
      <c r="C216" s="35"/>
      <c r="D216" s="215" t="s">
        <v>127</v>
      </c>
      <c r="E216" s="35"/>
      <c r="F216" s="216" t="s">
        <v>328</v>
      </c>
      <c r="G216" s="35"/>
      <c r="H216" s="35"/>
      <c r="I216" s="114"/>
      <c r="J216" s="35"/>
      <c r="K216" s="35"/>
      <c r="L216" s="38"/>
      <c r="M216" s="217"/>
      <c r="N216" s="218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127</v>
      </c>
      <c r="AU216" s="16" t="s">
        <v>80</v>
      </c>
    </row>
    <row r="217" spans="1:65" s="13" customFormat="1">
      <c r="B217" s="220"/>
      <c r="C217" s="221"/>
      <c r="D217" s="215" t="s">
        <v>253</v>
      </c>
      <c r="E217" s="222" t="s">
        <v>1</v>
      </c>
      <c r="F217" s="223" t="s">
        <v>266</v>
      </c>
      <c r="G217" s="221"/>
      <c r="H217" s="224">
        <v>40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253</v>
      </c>
      <c r="AU217" s="230" t="s">
        <v>80</v>
      </c>
      <c r="AV217" s="13" t="s">
        <v>82</v>
      </c>
      <c r="AW217" s="13" t="s">
        <v>30</v>
      </c>
      <c r="AX217" s="13" t="s">
        <v>73</v>
      </c>
      <c r="AY217" s="230" t="s">
        <v>117</v>
      </c>
    </row>
    <row r="218" spans="1:65" s="13" customFormat="1">
      <c r="B218" s="220"/>
      <c r="C218" s="221"/>
      <c r="D218" s="215" t="s">
        <v>253</v>
      </c>
      <c r="E218" s="222" t="s">
        <v>1</v>
      </c>
      <c r="F218" s="223" t="s">
        <v>266</v>
      </c>
      <c r="G218" s="221"/>
      <c r="H218" s="224">
        <v>40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253</v>
      </c>
      <c r="AU218" s="230" t="s">
        <v>80</v>
      </c>
      <c r="AV218" s="13" t="s">
        <v>82</v>
      </c>
      <c r="AW218" s="13" t="s">
        <v>30</v>
      </c>
      <c r="AX218" s="13" t="s">
        <v>73</v>
      </c>
      <c r="AY218" s="230" t="s">
        <v>117</v>
      </c>
    </row>
    <row r="219" spans="1:65" s="14" customFormat="1">
      <c r="B219" s="231"/>
      <c r="C219" s="232"/>
      <c r="D219" s="215" t="s">
        <v>253</v>
      </c>
      <c r="E219" s="233" t="s">
        <v>1</v>
      </c>
      <c r="F219" s="234" t="s">
        <v>260</v>
      </c>
      <c r="G219" s="232"/>
      <c r="H219" s="235">
        <v>80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253</v>
      </c>
      <c r="AU219" s="241" t="s">
        <v>80</v>
      </c>
      <c r="AV219" s="14" t="s">
        <v>125</v>
      </c>
      <c r="AW219" s="14" t="s">
        <v>30</v>
      </c>
      <c r="AX219" s="14" t="s">
        <v>80</v>
      </c>
      <c r="AY219" s="241" t="s">
        <v>117</v>
      </c>
    </row>
    <row r="220" spans="1:65" s="2" customFormat="1" ht="21.75" customHeight="1">
      <c r="A220" s="33"/>
      <c r="B220" s="34"/>
      <c r="C220" s="242" t="s">
        <v>330</v>
      </c>
      <c r="D220" s="242" t="s">
        <v>296</v>
      </c>
      <c r="E220" s="243" t="s">
        <v>331</v>
      </c>
      <c r="F220" s="244" t="s">
        <v>332</v>
      </c>
      <c r="G220" s="245" t="s">
        <v>155</v>
      </c>
      <c r="H220" s="246">
        <v>5.4</v>
      </c>
      <c r="I220" s="247"/>
      <c r="J220" s="248">
        <f>ROUND(I220*H220,2)</f>
        <v>0</v>
      </c>
      <c r="K220" s="244" t="s">
        <v>132</v>
      </c>
      <c r="L220" s="249"/>
      <c r="M220" s="250" t="s">
        <v>1</v>
      </c>
      <c r="N220" s="251" t="s">
        <v>38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165</v>
      </c>
      <c r="AT220" s="213" t="s">
        <v>296</v>
      </c>
      <c r="AU220" s="213" t="s">
        <v>80</v>
      </c>
      <c r="AY220" s="16" t="s">
        <v>117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80</v>
      </c>
      <c r="BK220" s="214">
        <f>ROUND(I220*H220,2)</f>
        <v>0</v>
      </c>
      <c r="BL220" s="16" t="s">
        <v>125</v>
      </c>
      <c r="BM220" s="213" t="s">
        <v>333</v>
      </c>
    </row>
    <row r="221" spans="1:65" s="2" customFormat="1" ht="19.5">
      <c r="A221" s="33"/>
      <c r="B221" s="34"/>
      <c r="C221" s="35"/>
      <c r="D221" s="215" t="s">
        <v>127</v>
      </c>
      <c r="E221" s="35"/>
      <c r="F221" s="216" t="s">
        <v>334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127</v>
      </c>
      <c r="AU221" s="16" t="s">
        <v>80</v>
      </c>
    </row>
    <row r="222" spans="1:65" s="2" customFormat="1" ht="21.75" customHeight="1">
      <c r="A222" s="33"/>
      <c r="B222" s="34"/>
      <c r="C222" s="242" t="s">
        <v>266</v>
      </c>
      <c r="D222" s="242" t="s">
        <v>296</v>
      </c>
      <c r="E222" s="243" t="s">
        <v>335</v>
      </c>
      <c r="F222" s="244" t="s">
        <v>336</v>
      </c>
      <c r="G222" s="245" t="s">
        <v>147</v>
      </c>
      <c r="H222" s="246">
        <v>1</v>
      </c>
      <c r="I222" s="247"/>
      <c r="J222" s="248">
        <f>ROUND(I222*H222,2)</f>
        <v>0</v>
      </c>
      <c r="K222" s="244" t="s">
        <v>132</v>
      </c>
      <c r="L222" s="249"/>
      <c r="M222" s="250" t="s">
        <v>1</v>
      </c>
      <c r="N222" s="251" t="s">
        <v>38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165</v>
      </c>
      <c r="AT222" s="213" t="s">
        <v>296</v>
      </c>
      <c r="AU222" s="213" t="s">
        <v>80</v>
      </c>
      <c r="AY222" s="16" t="s">
        <v>117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80</v>
      </c>
      <c r="BK222" s="214">
        <f>ROUND(I222*H222,2)</f>
        <v>0</v>
      </c>
      <c r="BL222" s="16" t="s">
        <v>125</v>
      </c>
      <c r="BM222" s="213" t="s">
        <v>337</v>
      </c>
    </row>
    <row r="223" spans="1:65" s="2" customFormat="1">
      <c r="A223" s="33"/>
      <c r="B223" s="34"/>
      <c r="C223" s="35"/>
      <c r="D223" s="215" t="s">
        <v>127</v>
      </c>
      <c r="E223" s="35"/>
      <c r="F223" s="216" t="s">
        <v>336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127</v>
      </c>
      <c r="AU223" s="16" t="s">
        <v>80</v>
      </c>
    </row>
    <row r="224" spans="1:65" s="2" customFormat="1" ht="21.75" customHeight="1">
      <c r="A224" s="33"/>
      <c r="B224" s="34"/>
      <c r="C224" s="242" t="s">
        <v>338</v>
      </c>
      <c r="D224" s="242" t="s">
        <v>296</v>
      </c>
      <c r="E224" s="243" t="s">
        <v>339</v>
      </c>
      <c r="F224" s="244" t="s">
        <v>340</v>
      </c>
      <c r="G224" s="245" t="s">
        <v>147</v>
      </c>
      <c r="H224" s="246">
        <v>1</v>
      </c>
      <c r="I224" s="247"/>
      <c r="J224" s="248">
        <f>ROUND(I224*H224,2)</f>
        <v>0</v>
      </c>
      <c r="K224" s="244" t="s">
        <v>132</v>
      </c>
      <c r="L224" s="249"/>
      <c r="M224" s="250" t="s">
        <v>1</v>
      </c>
      <c r="N224" s="251" t="s">
        <v>38</v>
      </c>
      <c r="O224" s="70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165</v>
      </c>
      <c r="AT224" s="213" t="s">
        <v>296</v>
      </c>
      <c r="AU224" s="213" t="s">
        <v>80</v>
      </c>
      <c r="AY224" s="16" t="s">
        <v>117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80</v>
      </c>
      <c r="BK224" s="214">
        <f>ROUND(I224*H224,2)</f>
        <v>0</v>
      </c>
      <c r="BL224" s="16" t="s">
        <v>125</v>
      </c>
      <c r="BM224" s="213" t="s">
        <v>341</v>
      </c>
    </row>
    <row r="225" spans="1:65" s="2" customFormat="1">
      <c r="A225" s="33"/>
      <c r="B225" s="34"/>
      <c r="C225" s="35"/>
      <c r="D225" s="215" t="s">
        <v>127</v>
      </c>
      <c r="E225" s="35"/>
      <c r="F225" s="216" t="s">
        <v>340</v>
      </c>
      <c r="G225" s="35"/>
      <c r="H225" s="35"/>
      <c r="I225" s="114"/>
      <c r="J225" s="35"/>
      <c r="K225" s="35"/>
      <c r="L225" s="38"/>
      <c r="M225" s="217"/>
      <c r="N225" s="218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127</v>
      </c>
      <c r="AU225" s="16" t="s">
        <v>80</v>
      </c>
    </row>
    <row r="226" spans="1:65" s="2" customFormat="1" ht="21.75" customHeight="1">
      <c r="A226" s="33"/>
      <c r="B226" s="34"/>
      <c r="C226" s="242" t="s">
        <v>342</v>
      </c>
      <c r="D226" s="242" t="s">
        <v>296</v>
      </c>
      <c r="E226" s="243" t="s">
        <v>343</v>
      </c>
      <c r="F226" s="244" t="s">
        <v>344</v>
      </c>
      <c r="G226" s="245" t="s">
        <v>131</v>
      </c>
      <c r="H226" s="246">
        <v>2</v>
      </c>
      <c r="I226" s="247"/>
      <c r="J226" s="248">
        <f>ROUND(I226*H226,2)</f>
        <v>0</v>
      </c>
      <c r="K226" s="244" t="s">
        <v>132</v>
      </c>
      <c r="L226" s="249"/>
      <c r="M226" s="250" t="s">
        <v>1</v>
      </c>
      <c r="N226" s="251" t="s">
        <v>38</v>
      </c>
      <c r="O226" s="70"/>
      <c r="P226" s="211">
        <f>O226*H226</f>
        <v>0</v>
      </c>
      <c r="Q226" s="211">
        <v>2.4289999999999998</v>
      </c>
      <c r="R226" s="211">
        <f>Q226*H226</f>
        <v>4.8579999999999997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299</v>
      </c>
      <c r="AT226" s="213" t="s">
        <v>296</v>
      </c>
      <c r="AU226" s="213" t="s">
        <v>80</v>
      </c>
      <c r="AY226" s="16" t="s">
        <v>117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80</v>
      </c>
      <c r="BK226" s="214">
        <f>ROUND(I226*H226,2)</f>
        <v>0</v>
      </c>
      <c r="BL226" s="16" t="s">
        <v>299</v>
      </c>
      <c r="BM226" s="213" t="s">
        <v>345</v>
      </c>
    </row>
    <row r="227" spans="1:65" s="2" customFormat="1">
      <c r="A227" s="33"/>
      <c r="B227" s="34"/>
      <c r="C227" s="35"/>
      <c r="D227" s="215" t="s">
        <v>127</v>
      </c>
      <c r="E227" s="35"/>
      <c r="F227" s="216" t="s">
        <v>344</v>
      </c>
      <c r="G227" s="35"/>
      <c r="H227" s="35"/>
      <c r="I227" s="114"/>
      <c r="J227" s="35"/>
      <c r="K227" s="35"/>
      <c r="L227" s="38"/>
      <c r="M227" s="217"/>
      <c r="N227" s="21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127</v>
      </c>
      <c r="AU227" s="16" t="s">
        <v>80</v>
      </c>
    </row>
    <row r="228" spans="1:65" s="2" customFormat="1" ht="21.75" customHeight="1">
      <c r="A228" s="33"/>
      <c r="B228" s="34"/>
      <c r="C228" s="242" t="s">
        <v>346</v>
      </c>
      <c r="D228" s="242" t="s">
        <v>296</v>
      </c>
      <c r="E228" s="243" t="s">
        <v>347</v>
      </c>
      <c r="F228" s="244" t="s">
        <v>348</v>
      </c>
      <c r="G228" s="245" t="s">
        <v>316</v>
      </c>
      <c r="H228" s="246">
        <v>5</v>
      </c>
      <c r="I228" s="247"/>
      <c r="J228" s="248">
        <f>ROUND(I228*H228,2)</f>
        <v>0</v>
      </c>
      <c r="K228" s="244" t="s">
        <v>124</v>
      </c>
      <c r="L228" s="249"/>
      <c r="M228" s="250" t="s">
        <v>1</v>
      </c>
      <c r="N228" s="251" t="s">
        <v>38</v>
      </c>
      <c r="O228" s="70"/>
      <c r="P228" s="211">
        <f>O228*H228</f>
        <v>0</v>
      </c>
      <c r="Q228" s="211">
        <v>1</v>
      </c>
      <c r="R228" s="211">
        <f>Q228*H228</f>
        <v>5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165</v>
      </c>
      <c r="AT228" s="213" t="s">
        <v>296</v>
      </c>
      <c r="AU228" s="213" t="s">
        <v>80</v>
      </c>
      <c r="AY228" s="16" t="s">
        <v>117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80</v>
      </c>
      <c r="BK228" s="214">
        <f>ROUND(I228*H228,2)</f>
        <v>0</v>
      </c>
      <c r="BL228" s="16" t="s">
        <v>125</v>
      </c>
      <c r="BM228" s="213" t="s">
        <v>349</v>
      </c>
    </row>
    <row r="229" spans="1:65" s="2" customFormat="1">
      <c r="A229" s="33"/>
      <c r="B229" s="34"/>
      <c r="C229" s="35"/>
      <c r="D229" s="215" t="s">
        <v>127</v>
      </c>
      <c r="E229" s="35"/>
      <c r="F229" s="216" t="s">
        <v>348</v>
      </c>
      <c r="G229" s="35"/>
      <c r="H229" s="35"/>
      <c r="I229" s="114"/>
      <c r="J229" s="35"/>
      <c r="K229" s="35"/>
      <c r="L229" s="38"/>
      <c r="M229" s="217"/>
      <c r="N229" s="218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127</v>
      </c>
      <c r="AU229" s="16" t="s">
        <v>80</v>
      </c>
    </row>
    <row r="230" spans="1:65" s="2" customFormat="1" ht="21.75" customHeight="1">
      <c r="A230" s="33"/>
      <c r="B230" s="34"/>
      <c r="C230" s="242" t="s">
        <v>350</v>
      </c>
      <c r="D230" s="242" t="s">
        <v>296</v>
      </c>
      <c r="E230" s="243" t="s">
        <v>351</v>
      </c>
      <c r="F230" s="244" t="s">
        <v>352</v>
      </c>
      <c r="G230" s="245" t="s">
        <v>316</v>
      </c>
      <c r="H230" s="246">
        <v>5</v>
      </c>
      <c r="I230" s="247"/>
      <c r="J230" s="248">
        <f>ROUND(I230*H230,2)</f>
        <v>0</v>
      </c>
      <c r="K230" s="244" t="s">
        <v>124</v>
      </c>
      <c r="L230" s="249"/>
      <c r="M230" s="250" t="s">
        <v>1</v>
      </c>
      <c r="N230" s="251" t="s">
        <v>38</v>
      </c>
      <c r="O230" s="70"/>
      <c r="P230" s="211">
        <f>O230*H230</f>
        <v>0</v>
      </c>
      <c r="Q230" s="211">
        <v>1</v>
      </c>
      <c r="R230" s="211">
        <f>Q230*H230</f>
        <v>5</v>
      </c>
      <c r="S230" s="211">
        <v>0</v>
      </c>
      <c r="T230" s="21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165</v>
      </c>
      <c r="AT230" s="213" t="s">
        <v>296</v>
      </c>
      <c r="AU230" s="213" t="s">
        <v>80</v>
      </c>
      <c r="AY230" s="16" t="s">
        <v>117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80</v>
      </c>
      <c r="BK230" s="214">
        <f>ROUND(I230*H230,2)</f>
        <v>0</v>
      </c>
      <c r="BL230" s="16" t="s">
        <v>125</v>
      </c>
      <c r="BM230" s="213" t="s">
        <v>353</v>
      </c>
    </row>
    <row r="231" spans="1:65" s="2" customFormat="1">
      <c r="A231" s="33"/>
      <c r="B231" s="34"/>
      <c r="C231" s="35"/>
      <c r="D231" s="215" t="s">
        <v>127</v>
      </c>
      <c r="E231" s="35"/>
      <c r="F231" s="216" t="s">
        <v>352</v>
      </c>
      <c r="G231" s="35"/>
      <c r="H231" s="35"/>
      <c r="I231" s="114"/>
      <c r="J231" s="35"/>
      <c r="K231" s="35"/>
      <c r="L231" s="38"/>
      <c r="M231" s="217"/>
      <c r="N231" s="218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127</v>
      </c>
      <c r="AU231" s="16" t="s">
        <v>80</v>
      </c>
    </row>
    <row r="232" spans="1:65" s="2" customFormat="1" ht="21.75" customHeight="1">
      <c r="A232" s="33"/>
      <c r="B232" s="34"/>
      <c r="C232" s="242" t="s">
        <v>354</v>
      </c>
      <c r="D232" s="242" t="s">
        <v>296</v>
      </c>
      <c r="E232" s="243" t="s">
        <v>355</v>
      </c>
      <c r="F232" s="244" t="s">
        <v>356</v>
      </c>
      <c r="G232" s="245" t="s">
        <v>357</v>
      </c>
      <c r="H232" s="246">
        <v>3.8</v>
      </c>
      <c r="I232" s="247"/>
      <c r="J232" s="248">
        <f>ROUND(I232*H232,2)</f>
        <v>0</v>
      </c>
      <c r="K232" s="244" t="s">
        <v>132</v>
      </c>
      <c r="L232" s="249"/>
      <c r="M232" s="250" t="s">
        <v>1</v>
      </c>
      <c r="N232" s="251" t="s">
        <v>38</v>
      </c>
      <c r="O232" s="70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165</v>
      </c>
      <c r="AT232" s="213" t="s">
        <v>296</v>
      </c>
      <c r="AU232" s="213" t="s">
        <v>80</v>
      </c>
      <c r="AY232" s="16" t="s">
        <v>117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80</v>
      </c>
      <c r="BK232" s="214">
        <f>ROUND(I232*H232,2)</f>
        <v>0</v>
      </c>
      <c r="BL232" s="16" t="s">
        <v>125</v>
      </c>
      <c r="BM232" s="213" t="s">
        <v>358</v>
      </c>
    </row>
    <row r="233" spans="1:65" s="2" customFormat="1">
      <c r="A233" s="33"/>
      <c r="B233" s="34"/>
      <c r="C233" s="35"/>
      <c r="D233" s="215" t="s">
        <v>127</v>
      </c>
      <c r="E233" s="35"/>
      <c r="F233" s="216" t="s">
        <v>356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127</v>
      </c>
      <c r="AU233" s="16" t="s">
        <v>80</v>
      </c>
    </row>
    <row r="234" spans="1:65" s="2" customFormat="1" ht="21.75" customHeight="1">
      <c r="A234" s="33"/>
      <c r="B234" s="34"/>
      <c r="C234" s="242" t="s">
        <v>359</v>
      </c>
      <c r="D234" s="242" t="s">
        <v>296</v>
      </c>
      <c r="E234" s="243" t="s">
        <v>360</v>
      </c>
      <c r="F234" s="244" t="s">
        <v>361</v>
      </c>
      <c r="G234" s="245" t="s">
        <v>147</v>
      </c>
      <c r="H234" s="246">
        <v>2</v>
      </c>
      <c r="I234" s="247"/>
      <c r="J234" s="248">
        <f>ROUND(I234*H234,2)</f>
        <v>0</v>
      </c>
      <c r="K234" s="244" t="s">
        <v>124</v>
      </c>
      <c r="L234" s="249"/>
      <c r="M234" s="250" t="s">
        <v>1</v>
      </c>
      <c r="N234" s="251" t="s">
        <v>38</v>
      </c>
      <c r="O234" s="70"/>
      <c r="P234" s="211">
        <f>O234*H234</f>
        <v>0</v>
      </c>
      <c r="Q234" s="211">
        <v>5.3299999999999997E-3</v>
      </c>
      <c r="R234" s="211">
        <f>Q234*H234</f>
        <v>1.0659999999999999E-2</v>
      </c>
      <c r="S234" s="211">
        <v>0</v>
      </c>
      <c r="T234" s="21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3" t="s">
        <v>362</v>
      </c>
      <c r="AT234" s="213" t="s">
        <v>296</v>
      </c>
      <c r="AU234" s="213" t="s">
        <v>80</v>
      </c>
      <c r="AY234" s="16" t="s">
        <v>117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6" t="s">
        <v>80</v>
      </c>
      <c r="BK234" s="214">
        <f>ROUND(I234*H234,2)</f>
        <v>0</v>
      </c>
      <c r="BL234" s="16" t="s">
        <v>362</v>
      </c>
      <c r="BM234" s="213" t="s">
        <v>363</v>
      </c>
    </row>
    <row r="235" spans="1:65" s="2" customFormat="1" ht="19.5">
      <c r="A235" s="33"/>
      <c r="B235" s="34"/>
      <c r="C235" s="35"/>
      <c r="D235" s="215" t="s">
        <v>127</v>
      </c>
      <c r="E235" s="35"/>
      <c r="F235" s="216" t="s">
        <v>361</v>
      </c>
      <c r="G235" s="35"/>
      <c r="H235" s="35"/>
      <c r="I235" s="114"/>
      <c r="J235" s="35"/>
      <c r="K235" s="35"/>
      <c r="L235" s="38"/>
      <c r="M235" s="217"/>
      <c r="N235" s="218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127</v>
      </c>
      <c r="AU235" s="16" t="s">
        <v>80</v>
      </c>
    </row>
    <row r="236" spans="1:65" s="2" customFormat="1" ht="21.75" customHeight="1">
      <c r="A236" s="33"/>
      <c r="B236" s="34"/>
      <c r="C236" s="242" t="s">
        <v>364</v>
      </c>
      <c r="D236" s="242" t="s">
        <v>296</v>
      </c>
      <c r="E236" s="243" t="s">
        <v>365</v>
      </c>
      <c r="F236" s="244" t="s">
        <v>366</v>
      </c>
      <c r="G236" s="245" t="s">
        <v>147</v>
      </c>
      <c r="H236" s="246">
        <v>2</v>
      </c>
      <c r="I236" s="247"/>
      <c r="J236" s="248">
        <f>ROUND(I236*H236,2)</f>
        <v>0</v>
      </c>
      <c r="K236" s="244" t="s">
        <v>124</v>
      </c>
      <c r="L236" s="249"/>
      <c r="M236" s="250" t="s">
        <v>1</v>
      </c>
      <c r="N236" s="251" t="s">
        <v>38</v>
      </c>
      <c r="O236" s="70"/>
      <c r="P236" s="211">
        <f>O236*H236</f>
        <v>0</v>
      </c>
      <c r="Q236" s="211">
        <v>3.2000000000000002E-3</v>
      </c>
      <c r="R236" s="211">
        <f>Q236*H236</f>
        <v>6.4000000000000003E-3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362</v>
      </c>
      <c r="AT236" s="213" t="s">
        <v>296</v>
      </c>
      <c r="AU236" s="213" t="s">
        <v>80</v>
      </c>
      <c r="AY236" s="16" t="s">
        <v>117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80</v>
      </c>
      <c r="BK236" s="214">
        <f>ROUND(I236*H236,2)</f>
        <v>0</v>
      </c>
      <c r="BL236" s="16" t="s">
        <v>362</v>
      </c>
      <c r="BM236" s="213" t="s">
        <v>367</v>
      </c>
    </row>
    <row r="237" spans="1:65" s="2" customFormat="1">
      <c r="A237" s="33"/>
      <c r="B237" s="34"/>
      <c r="C237" s="35"/>
      <c r="D237" s="215" t="s">
        <v>127</v>
      </c>
      <c r="E237" s="35"/>
      <c r="F237" s="216" t="s">
        <v>366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127</v>
      </c>
      <c r="AU237" s="16" t="s">
        <v>80</v>
      </c>
    </row>
    <row r="238" spans="1:65" s="2" customFormat="1" ht="21.75" customHeight="1">
      <c r="A238" s="33"/>
      <c r="B238" s="34"/>
      <c r="C238" s="242" t="s">
        <v>368</v>
      </c>
      <c r="D238" s="242" t="s">
        <v>296</v>
      </c>
      <c r="E238" s="243" t="s">
        <v>369</v>
      </c>
      <c r="F238" s="244" t="s">
        <v>370</v>
      </c>
      <c r="G238" s="245" t="s">
        <v>155</v>
      </c>
      <c r="H238" s="246">
        <v>4</v>
      </c>
      <c r="I238" s="247"/>
      <c r="J238" s="248">
        <f>ROUND(I238*H238,2)</f>
        <v>0</v>
      </c>
      <c r="K238" s="244" t="s">
        <v>124</v>
      </c>
      <c r="L238" s="249"/>
      <c r="M238" s="250" t="s">
        <v>1</v>
      </c>
      <c r="N238" s="251" t="s">
        <v>38</v>
      </c>
      <c r="O238" s="70"/>
      <c r="P238" s="211">
        <f>O238*H238</f>
        <v>0</v>
      </c>
      <c r="Q238" s="211">
        <v>3.3500000000000001E-3</v>
      </c>
      <c r="R238" s="211">
        <f>Q238*H238</f>
        <v>1.34E-2</v>
      </c>
      <c r="S238" s="211">
        <v>0</v>
      </c>
      <c r="T238" s="21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3" t="s">
        <v>362</v>
      </c>
      <c r="AT238" s="213" t="s">
        <v>296</v>
      </c>
      <c r="AU238" s="213" t="s">
        <v>80</v>
      </c>
      <c r="AY238" s="16" t="s">
        <v>117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6" t="s">
        <v>80</v>
      </c>
      <c r="BK238" s="214">
        <f>ROUND(I238*H238,2)</f>
        <v>0</v>
      </c>
      <c r="BL238" s="16" t="s">
        <v>362</v>
      </c>
      <c r="BM238" s="213" t="s">
        <v>371</v>
      </c>
    </row>
    <row r="239" spans="1:65" s="2" customFormat="1">
      <c r="A239" s="33"/>
      <c r="B239" s="34"/>
      <c r="C239" s="35"/>
      <c r="D239" s="215" t="s">
        <v>127</v>
      </c>
      <c r="E239" s="35"/>
      <c r="F239" s="216" t="s">
        <v>370</v>
      </c>
      <c r="G239" s="35"/>
      <c r="H239" s="35"/>
      <c r="I239" s="114"/>
      <c r="J239" s="35"/>
      <c r="K239" s="35"/>
      <c r="L239" s="38"/>
      <c r="M239" s="217"/>
      <c r="N239" s="218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127</v>
      </c>
      <c r="AU239" s="16" t="s">
        <v>80</v>
      </c>
    </row>
    <row r="240" spans="1:65" s="2" customFormat="1" ht="21.75" customHeight="1">
      <c r="A240" s="33"/>
      <c r="B240" s="34"/>
      <c r="C240" s="242" t="s">
        <v>372</v>
      </c>
      <c r="D240" s="242" t="s">
        <v>296</v>
      </c>
      <c r="E240" s="243" t="s">
        <v>373</v>
      </c>
      <c r="F240" s="244" t="s">
        <v>374</v>
      </c>
      <c r="G240" s="245" t="s">
        <v>147</v>
      </c>
      <c r="H240" s="246">
        <v>1</v>
      </c>
      <c r="I240" s="247"/>
      <c r="J240" s="248">
        <f>ROUND(I240*H240,2)</f>
        <v>0</v>
      </c>
      <c r="K240" s="244" t="s">
        <v>124</v>
      </c>
      <c r="L240" s="249"/>
      <c r="M240" s="250" t="s">
        <v>1</v>
      </c>
      <c r="N240" s="251" t="s">
        <v>38</v>
      </c>
      <c r="O240" s="70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3" t="s">
        <v>362</v>
      </c>
      <c r="AT240" s="213" t="s">
        <v>296</v>
      </c>
      <c r="AU240" s="213" t="s">
        <v>80</v>
      </c>
      <c r="AY240" s="16" t="s">
        <v>117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6" t="s">
        <v>80</v>
      </c>
      <c r="BK240" s="214">
        <f>ROUND(I240*H240,2)</f>
        <v>0</v>
      </c>
      <c r="BL240" s="16" t="s">
        <v>362</v>
      </c>
      <c r="BM240" s="213" t="s">
        <v>375</v>
      </c>
    </row>
    <row r="241" spans="1:65" s="2" customFormat="1">
      <c r="A241" s="33"/>
      <c r="B241" s="34"/>
      <c r="C241" s="35"/>
      <c r="D241" s="215" t="s">
        <v>127</v>
      </c>
      <c r="E241" s="35"/>
      <c r="F241" s="216" t="s">
        <v>376</v>
      </c>
      <c r="G241" s="35"/>
      <c r="H241" s="35"/>
      <c r="I241" s="114"/>
      <c r="J241" s="35"/>
      <c r="K241" s="35"/>
      <c r="L241" s="38"/>
      <c r="M241" s="217"/>
      <c r="N241" s="218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127</v>
      </c>
      <c r="AU241" s="16" t="s">
        <v>80</v>
      </c>
    </row>
    <row r="242" spans="1:65" s="2" customFormat="1" ht="21.75" customHeight="1">
      <c r="A242" s="33"/>
      <c r="B242" s="34"/>
      <c r="C242" s="242" t="s">
        <v>377</v>
      </c>
      <c r="D242" s="242" t="s">
        <v>296</v>
      </c>
      <c r="E242" s="243" t="s">
        <v>378</v>
      </c>
      <c r="F242" s="244" t="s">
        <v>379</v>
      </c>
      <c r="G242" s="245" t="s">
        <v>155</v>
      </c>
      <c r="H242" s="246">
        <v>12</v>
      </c>
      <c r="I242" s="247"/>
      <c r="J242" s="248">
        <f>ROUND(I242*H242,2)</f>
        <v>0</v>
      </c>
      <c r="K242" s="244" t="s">
        <v>132</v>
      </c>
      <c r="L242" s="249"/>
      <c r="M242" s="250" t="s">
        <v>1</v>
      </c>
      <c r="N242" s="251" t="s">
        <v>38</v>
      </c>
      <c r="O242" s="70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299</v>
      </c>
      <c r="AT242" s="213" t="s">
        <v>296</v>
      </c>
      <c r="AU242" s="213" t="s">
        <v>80</v>
      </c>
      <c r="AY242" s="16" t="s">
        <v>117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6" t="s">
        <v>80</v>
      </c>
      <c r="BK242" s="214">
        <f>ROUND(I242*H242,2)</f>
        <v>0</v>
      </c>
      <c r="BL242" s="16" t="s">
        <v>299</v>
      </c>
      <c r="BM242" s="213" t="s">
        <v>380</v>
      </c>
    </row>
    <row r="243" spans="1:65" s="2" customFormat="1">
      <c r="A243" s="33"/>
      <c r="B243" s="34"/>
      <c r="C243" s="35"/>
      <c r="D243" s="215" t="s">
        <v>127</v>
      </c>
      <c r="E243" s="35"/>
      <c r="F243" s="216" t="s">
        <v>379</v>
      </c>
      <c r="G243" s="35"/>
      <c r="H243" s="35"/>
      <c r="I243" s="114"/>
      <c r="J243" s="35"/>
      <c r="K243" s="35"/>
      <c r="L243" s="38"/>
      <c r="M243" s="217"/>
      <c r="N243" s="218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127</v>
      </c>
      <c r="AU243" s="16" t="s">
        <v>80</v>
      </c>
    </row>
    <row r="244" spans="1:65" s="2" customFormat="1" ht="21.75" customHeight="1">
      <c r="A244" s="33"/>
      <c r="B244" s="34"/>
      <c r="C244" s="242" t="s">
        <v>381</v>
      </c>
      <c r="D244" s="242" t="s">
        <v>296</v>
      </c>
      <c r="E244" s="243" t="s">
        <v>382</v>
      </c>
      <c r="F244" s="244" t="s">
        <v>383</v>
      </c>
      <c r="G244" s="245" t="s">
        <v>250</v>
      </c>
      <c r="H244" s="246">
        <v>80</v>
      </c>
      <c r="I244" s="247"/>
      <c r="J244" s="248">
        <f>ROUND(I244*H244,2)</f>
        <v>0</v>
      </c>
      <c r="K244" s="244" t="s">
        <v>132</v>
      </c>
      <c r="L244" s="249"/>
      <c r="M244" s="250" t="s">
        <v>1</v>
      </c>
      <c r="N244" s="251" t="s">
        <v>38</v>
      </c>
      <c r="O244" s="70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3" t="s">
        <v>299</v>
      </c>
      <c r="AT244" s="213" t="s">
        <v>296</v>
      </c>
      <c r="AU244" s="213" t="s">
        <v>80</v>
      </c>
      <c r="AY244" s="16" t="s">
        <v>117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6" t="s">
        <v>80</v>
      </c>
      <c r="BK244" s="214">
        <f>ROUND(I244*H244,2)</f>
        <v>0</v>
      </c>
      <c r="BL244" s="16" t="s">
        <v>299</v>
      </c>
      <c r="BM244" s="213" t="s">
        <v>384</v>
      </c>
    </row>
    <row r="245" spans="1:65" s="2" customFormat="1">
      <c r="A245" s="33"/>
      <c r="B245" s="34"/>
      <c r="C245" s="35"/>
      <c r="D245" s="215" t="s">
        <v>127</v>
      </c>
      <c r="E245" s="35"/>
      <c r="F245" s="216" t="s">
        <v>383</v>
      </c>
      <c r="G245" s="35"/>
      <c r="H245" s="35"/>
      <c r="I245" s="114"/>
      <c r="J245" s="35"/>
      <c r="K245" s="35"/>
      <c r="L245" s="38"/>
      <c r="M245" s="217"/>
      <c r="N245" s="218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127</v>
      </c>
      <c r="AU245" s="16" t="s">
        <v>80</v>
      </c>
    </row>
    <row r="246" spans="1:65" s="12" customFormat="1" ht="25.9" customHeight="1">
      <c r="B246" s="186"/>
      <c r="C246" s="187"/>
      <c r="D246" s="188" t="s">
        <v>72</v>
      </c>
      <c r="E246" s="189" t="s">
        <v>385</v>
      </c>
      <c r="F246" s="189" t="s">
        <v>386</v>
      </c>
      <c r="G246" s="187"/>
      <c r="H246" s="187"/>
      <c r="I246" s="190"/>
      <c r="J246" s="191">
        <f>BK246</f>
        <v>0</v>
      </c>
      <c r="K246" s="187"/>
      <c r="L246" s="192"/>
      <c r="M246" s="193"/>
      <c r="N246" s="194"/>
      <c r="O246" s="194"/>
      <c r="P246" s="195">
        <f>SUM(P247:P283)</f>
        <v>0</v>
      </c>
      <c r="Q246" s="194"/>
      <c r="R246" s="195">
        <f>SUM(R247:R283)</f>
        <v>0</v>
      </c>
      <c r="S246" s="194"/>
      <c r="T246" s="196">
        <f>SUM(T247:T283)</f>
        <v>0</v>
      </c>
      <c r="AR246" s="197" t="s">
        <v>125</v>
      </c>
      <c r="AT246" s="198" t="s">
        <v>72</v>
      </c>
      <c r="AU246" s="198" t="s">
        <v>73</v>
      </c>
      <c r="AY246" s="197" t="s">
        <v>117</v>
      </c>
      <c r="BK246" s="199">
        <f>SUM(BK247:BK283)</f>
        <v>0</v>
      </c>
    </row>
    <row r="247" spans="1:65" s="2" customFormat="1" ht="16.5" customHeight="1">
      <c r="A247" s="33"/>
      <c r="B247" s="34"/>
      <c r="C247" s="202" t="s">
        <v>387</v>
      </c>
      <c r="D247" s="202" t="s">
        <v>120</v>
      </c>
      <c r="E247" s="203" t="s">
        <v>388</v>
      </c>
      <c r="F247" s="204" t="s">
        <v>389</v>
      </c>
      <c r="G247" s="205" t="s">
        <v>147</v>
      </c>
      <c r="H247" s="206">
        <v>6</v>
      </c>
      <c r="I247" s="207"/>
      <c r="J247" s="208">
        <f>ROUND(I247*H247,2)</f>
        <v>0</v>
      </c>
      <c r="K247" s="204" t="s">
        <v>1</v>
      </c>
      <c r="L247" s="38"/>
      <c r="M247" s="209" t="s">
        <v>1</v>
      </c>
      <c r="N247" s="210" t="s">
        <v>38</v>
      </c>
      <c r="O247" s="70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3" t="s">
        <v>299</v>
      </c>
      <c r="AT247" s="213" t="s">
        <v>120</v>
      </c>
      <c r="AU247" s="213" t="s">
        <v>80</v>
      </c>
      <c r="AY247" s="16" t="s">
        <v>117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6" t="s">
        <v>80</v>
      </c>
      <c r="BK247" s="214">
        <f>ROUND(I247*H247,2)</f>
        <v>0</v>
      </c>
      <c r="BL247" s="16" t="s">
        <v>299</v>
      </c>
      <c r="BM247" s="213" t="s">
        <v>390</v>
      </c>
    </row>
    <row r="248" spans="1:65" s="2" customFormat="1" ht="19.5">
      <c r="A248" s="33"/>
      <c r="B248" s="34"/>
      <c r="C248" s="35"/>
      <c r="D248" s="215" t="s">
        <v>127</v>
      </c>
      <c r="E248" s="35"/>
      <c r="F248" s="216" t="s">
        <v>391</v>
      </c>
      <c r="G248" s="35"/>
      <c r="H248" s="35"/>
      <c r="I248" s="114"/>
      <c r="J248" s="35"/>
      <c r="K248" s="35"/>
      <c r="L248" s="38"/>
      <c r="M248" s="217"/>
      <c r="N248" s="218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127</v>
      </c>
      <c r="AU248" s="16" t="s">
        <v>80</v>
      </c>
    </row>
    <row r="249" spans="1:65" s="2" customFormat="1" ht="16.5" customHeight="1">
      <c r="A249" s="33"/>
      <c r="B249" s="34"/>
      <c r="C249" s="202" t="s">
        <v>392</v>
      </c>
      <c r="D249" s="202" t="s">
        <v>120</v>
      </c>
      <c r="E249" s="203" t="s">
        <v>393</v>
      </c>
      <c r="F249" s="204" t="s">
        <v>394</v>
      </c>
      <c r="G249" s="205" t="s">
        <v>147</v>
      </c>
      <c r="H249" s="206">
        <v>6</v>
      </c>
      <c r="I249" s="207"/>
      <c r="J249" s="208">
        <f>ROUND(I249*H249,2)</f>
        <v>0</v>
      </c>
      <c r="K249" s="204" t="s">
        <v>1</v>
      </c>
      <c r="L249" s="38"/>
      <c r="M249" s="209" t="s">
        <v>1</v>
      </c>
      <c r="N249" s="210" t="s">
        <v>38</v>
      </c>
      <c r="O249" s="70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3" t="s">
        <v>299</v>
      </c>
      <c r="AT249" s="213" t="s">
        <v>120</v>
      </c>
      <c r="AU249" s="213" t="s">
        <v>80</v>
      </c>
      <c r="AY249" s="16" t="s">
        <v>117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6" t="s">
        <v>80</v>
      </c>
      <c r="BK249" s="214">
        <f>ROUND(I249*H249,2)</f>
        <v>0</v>
      </c>
      <c r="BL249" s="16" t="s">
        <v>299</v>
      </c>
      <c r="BM249" s="213" t="s">
        <v>395</v>
      </c>
    </row>
    <row r="250" spans="1:65" s="2" customFormat="1">
      <c r="A250" s="33"/>
      <c r="B250" s="34"/>
      <c r="C250" s="35"/>
      <c r="D250" s="215" t="s">
        <v>127</v>
      </c>
      <c r="E250" s="35"/>
      <c r="F250" s="216" t="s">
        <v>396</v>
      </c>
      <c r="G250" s="35"/>
      <c r="H250" s="35"/>
      <c r="I250" s="114"/>
      <c r="J250" s="35"/>
      <c r="K250" s="35"/>
      <c r="L250" s="38"/>
      <c r="M250" s="217"/>
      <c r="N250" s="218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127</v>
      </c>
      <c r="AU250" s="16" t="s">
        <v>80</v>
      </c>
    </row>
    <row r="251" spans="1:65" s="2" customFormat="1" ht="55.5" customHeight="1">
      <c r="A251" s="33"/>
      <c r="B251" s="34"/>
      <c r="C251" s="202" t="s">
        <v>397</v>
      </c>
      <c r="D251" s="202" t="s">
        <v>120</v>
      </c>
      <c r="E251" s="203" t="s">
        <v>398</v>
      </c>
      <c r="F251" s="204" t="s">
        <v>399</v>
      </c>
      <c r="G251" s="205" t="s">
        <v>147</v>
      </c>
      <c r="H251" s="206">
        <v>16</v>
      </c>
      <c r="I251" s="207"/>
      <c r="J251" s="208">
        <f>ROUND(I251*H251,2)</f>
        <v>0</v>
      </c>
      <c r="K251" s="204" t="s">
        <v>132</v>
      </c>
      <c r="L251" s="38"/>
      <c r="M251" s="209" t="s">
        <v>1</v>
      </c>
      <c r="N251" s="210" t="s">
        <v>38</v>
      </c>
      <c r="O251" s="70"/>
      <c r="P251" s="211">
        <f>O251*H251</f>
        <v>0</v>
      </c>
      <c r="Q251" s="211">
        <v>0</v>
      </c>
      <c r="R251" s="211">
        <f>Q251*H251</f>
        <v>0</v>
      </c>
      <c r="S251" s="211">
        <v>0</v>
      </c>
      <c r="T251" s="21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3" t="s">
        <v>299</v>
      </c>
      <c r="AT251" s="213" t="s">
        <v>120</v>
      </c>
      <c r="AU251" s="213" t="s">
        <v>80</v>
      </c>
      <c r="AY251" s="16" t="s">
        <v>117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6" t="s">
        <v>80</v>
      </c>
      <c r="BK251" s="214">
        <f>ROUND(I251*H251,2)</f>
        <v>0</v>
      </c>
      <c r="BL251" s="16" t="s">
        <v>299</v>
      </c>
      <c r="BM251" s="213" t="s">
        <v>400</v>
      </c>
    </row>
    <row r="252" spans="1:65" s="2" customFormat="1" ht="136.5">
      <c r="A252" s="33"/>
      <c r="B252" s="34"/>
      <c r="C252" s="35"/>
      <c r="D252" s="215" t="s">
        <v>127</v>
      </c>
      <c r="E252" s="35"/>
      <c r="F252" s="216" t="s">
        <v>401</v>
      </c>
      <c r="G252" s="35"/>
      <c r="H252" s="35"/>
      <c r="I252" s="114"/>
      <c r="J252" s="35"/>
      <c r="K252" s="35"/>
      <c r="L252" s="38"/>
      <c r="M252" s="217"/>
      <c r="N252" s="218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127</v>
      </c>
      <c r="AU252" s="16" t="s">
        <v>80</v>
      </c>
    </row>
    <row r="253" spans="1:65" s="2" customFormat="1" ht="19.5">
      <c r="A253" s="33"/>
      <c r="B253" s="34"/>
      <c r="C253" s="35"/>
      <c r="D253" s="215" t="s">
        <v>150</v>
      </c>
      <c r="E253" s="35"/>
      <c r="F253" s="219" t="s">
        <v>402</v>
      </c>
      <c r="G253" s="35"/>
      <c r="H253" s="35"/>
      <c r="I253" s="114"/>
      <c r="J253" s="35"/>
      <c r="K253" s="35"/>
      <c r="L253" s="38"/>
      <c r="M253" s="217"/>
      <c r="N253" s="218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150</v>
      </c>
      <c r="AU253" s="16" t="s">
        <v>80</v>
      </c>
    </row>
    <row r="254" spans="1:65" s="2" customFormat="1" ht="21.75" customHeight="1">
      <c r="A254" s="33"/>
      <c r="B254" s="34"/>
      <c r="C254" s="202" t="s">
        <v>403</v>
      </c>
      <c r="D254" s="202" t="s">
        <v>120</v>
      </c>
      <c r="E254" s="203" t="s">
        <v>404</v>
      </c>
      <c r="F254" s="204" t="s">
        <v>405</v>
      </c>
      <c r="G254" s="205" t="s">
        <v>316</v>
      </c>
      <c r="H254" s="206">
        <v>22</v>
      </c>
      <c r="I254" s="207"/>
      <c r="J254" s="208">
        <f>ROUND(I254*H254,2)</f>
        <v>0</v>
      </c>
      <c r="K254" s="204" t="s">
        <v>124</v>
      </c>
      <c r="L254" s="38"/>
      <c r="M254" s="209" t="s">
        <v>1</v>
      </c>
      <c r="N254" s="210" t="s">
        <v>38</v>
      </c>
      <c r="O254" s="70"/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3" t="s">
        <v>299</v>
      </c>
      <c r="AT254" s="213" t="s">
        <v>120</v>
      </c>
      <c r="AU254" s="213" t="s">
        <v>80</v>
      </c>
      <c r="AY254" s="16" t="s">
        <v>117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6" t="s">
        <v>80</v>
      </c>
      <c r="BK254" s="214">
        <f>ROUND(I254*H254,2)</f>
        <v>0</v>
      </c>
      <c r="BL254" s="16" t="s">
        <v>299</v>
      </c>
      <c r="BM254" s="213" t="s">
        <v>406</v>
      </c>
    </row>
    <row r="255" spans="1:65" s="2" customFormat="1" ht="117">
      <c r="A255" s="33"/>
      <c r="B255" s="34"/>
      <c r="C255" s="35"/>
      <c r="D255" s="215" t="s">
        <v>127</v>
      </c>
      <c r="E255" s="35"/>
      <c r="F255" s="216" t="s">
        <v>407</v>
      </c>
      <c r="G255" s="35"/>
      <c r="H255" s="35"/>
      <c r="I255" s="114"/>
      <c r="J255" s="35"/>
      <c r="K255" s="35"/>
      <c r="L255" s="38"/>
      <c r="M255" s="217"/>
      <c r="N255" s="218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127</v>
      </c>
      <c r="AU255" s="16" t="s">
        <v>80</v>
      </c>
    </row>
    <row r="256" spans="1:65" s="2" customFormat="1" ht="19.5">
      <c r="A256" s="33"/>
      <c r="B256" s="34"/>
      <c r="C256" s="35"/>
      <c r="D256" s="215" t="s">
        <v>150</v>
      </c>
      <c r="E256" s="35"/>
      <c r="F256" s="219" t="s">
        <v>408</v>
      </c>
      <c r="G256" s="35"/>
      <c r="H256" s="35"/>
      <c r="I256" s="114"/>
      <c r="J256" s="35"/>
      <c r="K256" s="35"/>
      <c r="L256" s="38"/>
      <c r="M256" s="217"/>
      <c r="N256" s="218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150</v>
      </c>
      <c r="AU256" s="16" t="s">
        <v>80</v>
      </c>
    </row>
    <row r="257" spans="1:65" s="2" customFormat="1" ht="33" customHeight="1">
      <c r="A257" s="33"/>
      <c r="B257" s="34"/>
      <c r="C257" s="202" t="s">
        <v>409</v>
      </c>
      <c r="D257" s="202" t="s">
        <v>120</v>
      </c>
      <c r="E257" s="203" t="s">
        <v>410</v>
      </c>
      <c r="F257" s="204" t="s">
        <v>411</v>
      </c>
      <c r="G257" s="205" t="s">
        <v>316</v>
      </c>
      <c r="H257" s="206">
        <v>18</v>
      </c>
      <c r="I257" s="207"/>
      <c r="J257" s="208">
        <f>ROUND(I257*H257,2)</f>
        <v>0</v>
      </c>
      <c r="K257" s="204" t="s">
        <v>132</v>
      </c>
      <c r="L257" s="38"/>
      <c r="M257" s="209" t="s">
        <v>1</v>
      </c>
      <c r="N257" s="210" t="s">
        <v>38</v>
      </c>
      <c r="O257" s="70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3" t="s">
        <v>299</v>
      </c>
      <c r="AT257" s="213" t="s">
        <v>120</v>
      </c>
      <c r="AU257" s="213" t="s">
        <v>80</v>
      </c>
      <c r="AY257" s="16" t="s">
        <v>117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6" t="s">
        <v>80</v>
      </c>
      <c r="BK257" s="214">
        <f>ROUND(I257*H257,2)</f>
        <v>0</v>
      </c>
      <c r="BL257" s="16" t="s">
        <v>299</v>
      </c>
      <c r="BM257" s="213" t="s">
        <v>412</v>
      </c>
    </row>
    <row r="258" spans="1:65" s="2" customFormat="1" ht="126.75">
      <c r="A258" s="33"/>
      <c r="B258" s="34"/>
      <c r="C258" s="35"/>
      <c r="D258" s="215" t="s">
        <v>127</v>
      </c>
      <c r="E258" s="35"/>
      <c r="F258" s="216" t="s">
        <v>413</v>
      </c>
      <c r="G258" s="35"/>
      <c r="H258" s="35"/>
      <c r="I258" s="114"/>
      <c r="J258" s="35"/>
      <c r="K258" s="35"/>
      <c r="L258" s="38"/>
      <c r="M258" s="217"/>
      <c r="N258" s="218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127</v>
      </c>
      <c r="AU258" s="16" t="s">
        <v>80</v>
      </c>
    </row>
    <row r="259" spans="1:65" s="2" customFormat="1" ht="19.5">
      <c r="A259" s="33"/>
      <c r="B259" s="34"/>
      <c r="C259" s="35"/>
      <c r="D259" s="215" t="s">
        <v>150</v>
      </c>
      <c r="E259" s="35"/>
      <c r="F259" s="219" t="s">
        <v>408</v>
      </c>
      <c r="G259" s="35"/>
      <c r="H259" s="35"/>
      <c r="I259" s="114"/>
      <c r="J259" s="35"/>
      <c r="K259" s="35"/>
      <c r="L259" s="38"/>
      <c r="M259" s="217"/>
      <c r="N259" s="218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150</v>
      </c>
      <c r="AU259" s="16" t="s">
        <v>80</v>
      </c>
    </row>
    <row r="260" spans="1:65" s="2" customFormat="1" ht="44.25" customHeight="1">
      <c r="A260" s="33"/>
      <c r="B260" s="34"/>
      <c r="C260" s="202" t="s">
        <v>414</v>
      </c>
      <c r="D260" s="202" t="s">
        <v>120</v>
      </c>
      <c r="E260" s="203" t="s">
        <v>415</v>
      </c>
      <c r="F260" s="204" t="s">
        <v>416</v>
      </c>
      <c r="G260" s="205" t="s">
        <v>316</v>
      </c>
      <c r="H260" s="206">
        <v>18</v>
      </c>
      <c r="I260" s="207"/>
      <c r="J260" s="208">
        <f>ROUND(I260*H260,2)</f>
        <v>0</v>
      </c>
      <c r="K260" s="204" t="s">
        <v>132</v>
      </c>
      <c r="L260" s="38"/>
      <c r="M260" s="209" t="s">
        <v>1</v>
      </c>
      <c r="N260" s="210" t="s">
        <v>38</v>
      </c>
      <c r="O260" s="70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3" t="s">
        <v>299</v>
      </c>
      <c r="AT260" s="213" t="s">
        <v>120</v>
      </c>
      <c r="AU260" s="213" t="s">
        <v>80</v>
      </c>
      <c r="AY260" s="16" t="s">
        <v>117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6" t="s">
        <v>80</v>
      </c>
      <c r="BK260" s="214">
        <f>ROUND(I260*H260,2)</f>
        <v>0</v>
      </c>
      <c r="BL260" s="16" t="s">
        <v>299</v>
      </c>
      <c r="BM260" s="213" t="s">
        <v>417</v>
      </c>
    </row>
    <row r="261" spans="1:65" s="2" customFormat="1" ht="136.5">
      <c r="A261" s="33"/>
      <c r="B261" s="34"/>
      <c r="C261" s="35"/>
      <c r="D261" s="215" t="s">
        <v>127</v>
      </c>
      <c r="E261" s="35"/>
      <c r="F261" s="216" t="s">
        <v>418</v>
      </c>
      <c r="G261" s="35"/>
      <c r="H261" s="35"/>
      <c r="I261" s="114"/>
      <c r="J261" s="35"/>
      <c r="K261" s="35"/>
      <c r="L261" s="38"/>
      <c r="M261" s="217"/>
      <c r="N261" s="218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127</v>
      </c>
      <c r="AU261" s="16" t="s">
        <v>80</v>
      </c>
    </row>
    <row r="262" spans="1:65" s="2" customFormat="1" ht="19.5">
      <c r="A262" s="33"/>
      <c r="B262" s="34"/>
      <c r="C262" s="35"/>
      <c r="D262" s="215" t="s">
        <v>150</v>
      </c>
      <c r="E262" s="35"/>
      <c r="F262" s="219" t="s">
        <v>408</v>
      </c>
      <c r="G262" s="35"/>
      <c r="H262" s="35"/>
      <c r="I262" s="114"/>
      <c r="J262" s="35"/>
      <c r="K262" s="35"/>
      <c r="L262" s="38"/>
      <c r="M262" s="217"/>
      <c r="N262" s="218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150</v>
      </c>
      <c r="AU262" s="16" t="s">
        <v>80</v>
      </c>
    </row>
    <row r="263" spans="1:65" s="2" customFormat="1" ht="44.25" customHeight="1">
      <c r="A263" s="33"/>
      <c r="B263" s="34"/>
      <c r="C263" s="202" t="s">
        <v>133</v>
      </c>
      <c r="D263" s="202" t="s">
        <v>120</v>
      </c>
      <c r="E263" s="203" t="s">
        <v>419</v>
      </c>
      <c r="F263" s="204" t="s">
        <v>420</v>
      </c>
      <c r="G263" s="205" t="s">
        <v>316</v>
      </c>
      <c r="H263" s="206">
        <v>516.79999999999995</v>
      </c>
      <c r="I263" s="207"/>
      <c r="J263" s="208">
        <f>ROUND(I263*H263,2)</f>
        <v>0</v>
      </c>
      <c r="K263" s="204" t="s">
        <v>132</v>
      </c>
      <c r="L263" s="38"/>
      <c r="M263" s="209" t="s">
        <v>1</v>
      </c>
      <c r="N263" s="210" t="s">
        <v>38</v>
      </c>
      <c r="O263" s="70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13" t="s">
        <v>299</v>
      </c>
      <c r="AT263" s="213" t="s">
        <v>120</v>
      </c>
      <c r="AU263" s="213" t="s">
        <v>80</v>
      </c>
      <c r="AY263" s="16" t="s">
        <v>117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6" t="s">
        <v>80</v>
      </c>
      <c r="BK263" s="214">
        <f>ROUND(I263*H263,2)</f>
        <v>0</v>
      </c>
      <c r="BL263" s="16" t="s">
        <v>299</v>
      </c>
      <c r="BM263" s="213" t="s">
        <v>421</v>
      </c>
    </row>
    <row r="264" spans="1:65" s="2" customFormat="1" ht="136.5">
      <c r="A264" s="33"/>
      <c r="B264" s="34"/>
      <c r="C264" s="35"/>
      <c r="D264" s="215" t="s">
        <v>127</v>
      </c>
      <c r="E264" s="35"/>
      <c r="F264" s="216" t="s">
        <v>422</v>
      </c>
      <c r="G264" s="35"/>
      <c r="H264" s="35"/>
      <c r="I264" s="114"/>
      <c r="J264" s="35"/>
      <c r="K264" s="35"/>
      <c r="L264" s="38"/>
      <c r="M264" s="217"/>
      <c r="N264" s="218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127</v>
      </c>
      <c r="AU264" s="16" t="s">
        <v>80</v>
      </c>
    </row>
    <row r="265" spans="1:65" s="2" customFormat="1" ht="19.5">
      <c r="A265" s="33"/>
      <c r="B265" s="34"/>
      <c r="C265" s="35"/>
      <c r="D265" s="215" t="s">
        <v>150</v>
      </c>
      <c r="E265" s="35"/>
      <c r="F265" s="219" t="s">
        <v>408</v>
      </c>
      <c r="G265" s="35"/>
      <c r="H265" s="35"/>
      <c r="I265" s="114"/>
      <c r="J265" s="35"/>
      <c r="K265" s="35"/>
      <c r="L265" s="38"/>
      <c r="M265" s="217"/>
      <c r="N265" s="218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150</v>
      </c>
      <c r="AU265" s="16" t="s">
        <v>80</v>
      </c>
    </row>
    <row r="266" spans="1:65" s="13" customFormat="1">
      <c r="B266" s="220"/>
      <c r="C266" s="221"/>
      <c r="D266" s="215" t="s">
        <v>253</v>
      </c>
      <c r="E266" s="222" t="s">
        <v>1</v>
      </c>
      <c r="F266" s="223" t="s">
        <v>423</v>
      </c>
      <c r="G266" s="221"/>
      <c r="H266" s="224">
        <v>500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253</v>
      </c>
      <c r="AU266" s="230" t="s">
        <v>80</v>
      </c>
      <c r="AV266" s="13" t="s">
        <v>82</v>
      </c>
      <c r="AW266" s="13" t="s">
        <v>30</v>
      </c>
      <c r="AX266" s="13" t="s">
        <v>73</v>
      </c>
      <c r="AY266" s="230" t="s">
        <v>117</v>
      </c>
    </row>
    <row r="267" spans="1:65" s="13" customFormat="1">
      <c r="B267" s="220"/>
      <c r="C267" s="221"/>
      <c r="D267" s="215" t="s">
        <v>253</v>
      </c>
      <c r="E267" s="222" t="s">
        <v>1</v>
      </c>
      <c r="F267" s="223" t="s">
        <v>424</v>
      </c>
      <c r="G267" s="221"/>
      <c r="H267" s="224">
        <v>16.8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253</v>
      </c>
      <c r="AU267" s="230" t="s">
        <v>80</v>
      </c>
      <c r="AV267" s="13" t="s">
        <v>82</v>
      </c>
      <c r="AW267" s="13" t="s">
        <v>30</v>
      </c>
      <c r="AX267" s="13" t="s">
        <v>73</v>
      </c>
      <c r="AY267" s="230" t="s">
        <v>117</v>
      </c>
    </row>
    <row r="268" spans="1:65" s="14" customFormat="1">
      <c r="B268" s="231"/>
      <c r="C268" s="232"/>
      <c r="D268" s="215" t="s">
        <v>253</v>
      </c>
      <c r="E268" s="233" t="s">
        <v>1</v>
      </c>
      <c r="F268" s="234" t="s">
        <v>260</v>
      </c>
      <c r="G268" s="232"/>
      <c r="H268" s="235">
        <v>516.79999999999995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253</v>
      </c>
      <c r="AU268" s="241" t="s">
        <v>80</v>
      </c>
      <c r="AV268" s="14" t="s">
        <v>125</v>
      </c>
      <c r="AW268" s="14" t="s">
        <v>30</v>
      </c>
      <c r="AX268" s="14" t="s">
        <v>80</v>
      </c>
      <c r="AY268" s="241" t="s">
        <v>117</v>
      </c>
    </row>
    <row r="269" spans="1:65" s="2" customFormat="1" ht="44.25" customHeight="1">
      <c r="A269" s="33"/>
      <c r="B269" s="34"/>
      <c r="C269" s="202" t="s">
        <v>425</v>
      </c>
      <c r="D269" s="202" t="s">
        <v>120</v>
      </c>
      <c r="E269" s="203" t="s">
        <v>426</v>
      </c>
      <c r="F269" s="204" t="s">
        <v>427</v>
      </c>
      <c r="G269" s="205" t="s">
        <v>316</v>
      </c>
      <c r="H269" s="206">
        <v>4</v>
      </c>
      <c r="I269" s="207"/>
      <c r="J269" s="208">
        <f>ROUND(I269*H269,2)</f>
        <v>0</v>
      </c>
      <c r="K269" s="204" t="s">
        <v>132</v>
      </c>
      <c r="L269" s="38"/>
      <c r="M269" s="209" t="s">
        <v>1</v>
      </c>
      <c r="N269" s="210" t="s">
        <v>38</v>
      </c>
      <c r="O269" s="70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3" t="s">
        <v>299</v>
      </c>
      <c r="AT269" s="213" t="s">
        <v>120</v>
      </c>
      <c r="AU269" s="213" t="s">
        <v>80</v>
      </c>
      <c r="AY269" s="16" t="s">
        <v>117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6" t="s">
        <v>80</v>
      </c>
      <c r="BK269" s="214">
        <f>ROUND(I269*H269,2)</f>
        <v>0</v>
      </c>
      <c r="BL269" s="16" t="s">
        <v>299</v>
      </c>
      <c r="BM269" s="213" t="s">
        <v>428</v>
      </c>
    </row>
    <row r="270" spans="1:65" s="2" customFormat="1" ht="136.5">
      <c r="A270" s="33"/>
      <c r="B270" s="34"/>
      <c r="C270" s="35"/>
      <c r="D270" s="215" t="s">
        <v>127</v>
      </c>
      <c r="E270" s="35"/>
      <c r="F270" s="216" t="s">
        <v>429</v>
      </c>
      <c r="G270" s="35"/>
      <c r="H270" s="35"/>
      <c r="I270" s="114"/>
      <c r="J270" s="35"/>
      <c r="K270" s="35"/>
      <c r="L270" s="38"/>
      <c r="M270" s="217"/>
      <c r="N270" s="218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127</v>
      </c>
      <c r="AU270" s="16" t="s">
        <v>80</v>
      </c>
    </row>
    <row r="271" spans="1:65" s="2" customFormat="1" ht="19.5">
      <c r="A271" s="33"/>
      <c r="B271" s="34"/>
      <c r="C271" s="35"/>
      <c r="D271" s="215" t="s">
        <v>150</v>
      </c>
      <c r="E271" s="35"/>
      <c r="F271" s="219" t="s">
        <v>408</v>
      </c>
      <c r="G271" s="35"/>
      <c r="H271" s="35"/>
      <c r="I271" s="114"/>
      <c r="J271" s="35"/>
      <c r="K271" s="35"/>
      <c r="L271" s="38"/>
      <c r="M271" s="217"/>
      <c r="N271" s="218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150</v>
      </c>
      <c r="AU271" s="16" t="s">
        <v>80</v>
      </c>
    </row>
    <row r="272" spans="1:65" s="2" customFormat="1" ht="44.25" customHeight="1">
      <c r="A272" s="33"/>
      <c r="B272" s="34"/>
      <c r="C272" s="202" t="s">
        <v>430</v>
      </c>
      <c r="D272" s="202" t="s">
        <v>120</v>
      </c>
      <c r="E272" s="203" t="s">
        <v>431</v>
      </c>
      <c r="F272" s="204" t="s">
        <v>432</v>
      </c>
      <c r="G272" s="205" t="s">
        <v>316</v>
      </c>
      <c r="H272" s="206">
        <v>600</v>
      </c>
      <c r="I272" s="207"/>
      <c r="J272" s="208">
        <f>ROUND(I272*H272,2)</f>
        <v>0</v>
      </c>
      <c r="K272" s="204" t="s">
        <v>132</v>
      </c>
      <c r="L272" s="38"/>
      <c r="M272" s="209" t="s">
        <v>1</v>
      </c>
      <c r="N272" s="210" t="s">
        <v>38</v>
      </c>
      <c r="O272" s="70"/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3" t="s">
        <v>299</v>
      </c>
      <c r="AT272" s="213" t="s">
        <v>120</v>
      </c>
      <c r="AU272" s="213" t="s">
        <v>80</v>
      </c>
      <c r="AY272" s="16" t="s">
        <v>117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6" t="s">
        <v>80</v>
      </c>
      <c r="BK272" s="214">
        <f>ROUND(I272*H272,2)</f>
        <v>0</v>
      </c>
      <c r="BL272" s="16" t="s">
        <v>299</v>
      </c>
      <c r="BM272" s="213" t="s">
        <v>433</v>
      </c>
    </row>
    <row r="273" spans="1:65" s="2" customFormat="1" ht="136.5">
      <c r="A273" s="33"/>
      <c r="B273" s="34"/>
      <c r="C273" s="35"/>
      <c r="D273" s="215" t="s">
        <v>127</v>
      </c>
      <c r="E273" s="35"/>
      <c r="F273" s="216" t="s">
        <v>434</v>
      </c>
      <c r="G273" s="35"/>
      <c r="H273" s="35"/>
      <c r="I273" s="114"/>
      <c r="J273" s="35"/>
      <c r="K273" s="35"/>
      <c r="L273" s="38"/>
      <c r="M273" s="217"/>
      <c r="N273" s="218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127</v>
      </c>
      <c r="AU273" s="16" t="s">
        <v>80</v>
      </c>
    </row>
    <row r="274" spans="1:65" s="2" customFormat="1" ht="19.5">
      <c r="A274" s="33"/>
      <c r="B274" s="34"/>
      <c r="C274" s="35"/>
      <c r="D274" s="215" t="s">
        <v>150</v>
      </c>
      <c r="E274" s="35"/>
      <c r="F274" s="219" t="s">
        <v>408</v>
      </c>
      <c r="G274" s="35"/>
      <c r="H274" s="35"/>
      <c r="I274" s="114"/>
      <c r="J274" s="35"/>
      <c r="K274" s="35"/>
      <c r="L274" s="38"/>
      <c r="M274" s="217"/>
      <c r="N274" s="218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150</v>
      </c>
      <c r="AU274" s="16" t="s">
        <v>80</v>
      </c>
    </row>
    <row r="275" spans="1:65" s="2" customFormat="1" ht="21.75" customHeight="1">
      <c r="A275" s="33"/>
      <c r="B275" s="34"/>
      <c r="C275" s="202" t="s">
        <v>435</v>
      </c>
      <c r="D275" s="202" t="s">
        <v>120</v>
      </c>
      <c r="E275" s="203" t="s">
        <v>436</v>
      </c>
      <c r="F275" s="204" t="s">
        <v>437</v>
      </c>
      <c r="G275" s="205" t="s">
        <v>147</v>
      </c>
      <c r="H275" s="206">
        <v>1</v>
      </c>
      <c r="I275" s="207"/>
      <c r="J275" s="208">
        <f>ROUND(I275*H275,2)</f>
        <v>0</v>
      </c>
      <c r="K275" s="204" t="s">
        <v>124</v>
      </c>
      <c r="L275" s="38"/>
      <c r="M275" s="209" t="s">
        <v>1</v>
      </c>
      <c r="N275" s="210" t="s">
        <v>38</v>
      </c>
      <c r="O275" s="70"/>
      <c r="P275" s="211">
        <f>O275*H275</f>
        <v>0</v>
      </c>
      <c r="Q275" s="211">
        <v>0</v>
      </c>
      <c r="R275" s="211">
        <f>Q275*H275</f>
        <v>0</v>
      </c>
      <c r="S275" s="211">
        <v>0</v>
      </c>
      <c r="T275" s="21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3" t="s">
        <v>299</v>
      </c>
      <c r="AT275" s="213" t="s">
        <v>120</v>
      </c>
      <c r="AU275" s="213" t="s">
        <v>80</v>
      </c>
      <c r="AY275" s="16" t="s">
        <v>117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6" t="s">
        <v>80</v>
      </c>
      <c r="BK275" s="214">
        <f>ROUND(I275*H275,2)</f>
        <v>0</v>
      </c>
      <c r="BL275" s="16" t="s">
        <v>299</v>
      </c>
      <c r="BM275" s="213" t="s">
        <v>438</v>
      </c>
    </row>
    <row r="276" spans="1:65" s="2" customFormat="1" ht="58.5">
      <c r="A276" s="33"/>
      <c r="B276" s="34"/>
      <c r="C276" s="35"/>
      <c r="D276" s="215" t="s">
        <v>127</v>
      </c>
      <c r="E276" s="35"/>
      <c r="F276" s="216" t="s">
        <v>439</v>
      </c>
      <c r="G276" s="35"/>
      <c r="H276" s="35"/>
      <c r="I276" s="114"/>
      <c r="J276" s="35"/>
      <c r="K276" s="35"/>
      <c r="L276" s="38"/>
      <c r="M276" s="217"/>
      <c r="N276" s="218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127</v>
      </c>
      <c r="AU276" s="16" t="s">
        <v>80</v>
      </c>
    </row>
    <row r="277" spans="1:65" s="2" customFormat="1" ht="21.75" customHeight="1">
      <c r="A277" s="33"/>
      <c r="B277" s="34"/>
      <c r="C277" s="202" t="s">
        <v>440</v>
      </c>
      <c r="D277" s="202" t="s">
        <v>120</v>
      </c>
      <c r="E277" s="203" t="s">
        <v>441</v>
      </c>
      <c r="F277" s="204" t="s">
        <v>442</v>
      </c>
      <c r="G277" s="205" t="s">
        <v>147</v>
      </c>
      <c r="H277" s="206">
        <v>3</v>
      </c>
      <c r="I277" s="207"/>
      <c r="J277" s="208">
        <f>ROUND(I277*H277,2)</f>
        <v>0</v>
      </c>
      <c r="K277" s="204" t="s">
        <v>132</v>
      </c>
      <c r="L277" s="38"/>
      <c r="M277" s="209" t="s">
        <v>1</v>
      </c>
      <c r="N277" s="210" t="s">
        <v>38</v>
      </c>
      <c r="O277" s="70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13" t="s">
        <v>299</v>
      </c>
      <c r="AT277" s="213" t="s">
        <v>120</v>
      </c>
      <c r="AU277" s="213" t="s">
        <v>80</v>
      </c>
      <c r="AY277" s="16" t="s">
        <v>117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6" t="s">
        <v>80</v>
      </c>
      <c r="BK277" s="214">
        <f>ROUND(I277*H277,2)</f>
        <v>0</v>
      </c>
      <c r="BL277" s="16" t="s">
        <v>299</v>
      </c>
      <c r="BM277" s="213" t="s">
        <v>443</v>
      </c>
    </row>
    <row r="278" spans="1:65" s="2" customFormat="1" ht="48.75">
      <c r="A278" s="33"/>
      <c r="B278" s="34"/>
      <c r="C278" s="35"/>
      <c r="D278" s="215" t="s">
        <v>127</v>
      </c>
      <c r="E278" s="35"/>
      <c r="F278" s="216" t="s">
        <v>444</v>
      </c>
      <c r="G278" s="35"/>
      <c r="H278" s="35"/>
      <c r="I278" s="114"/>
      <c r="J278" s="35"/>
      <c r="K278" s="35"/>
      <c r="L278" s="38"/>
      <c r="M278" s="217"/>
      <c r="N278" s="218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127</v>
      </c>
      <c r="AU278" s="16" t="s">
        <v>80</v>
      </c>
    </row>
    <row r="279" spans="1:65" s="2" customFormat="1" ht="21.75" customHeight="1">
      <c r="A279" s="33"/>
      <c r="B279" s="34"/>
      <c r="C279" s="202" t="s">
        <v>445</v>
      </c>
      <c r="D279" s="202" t="s">
        <v>120</v>
      </c>
      <c r="E279" s="203" t="s">
        <v>446</v>
      </c>
      <c r="F279" s="204" t="s">
        <v>447</v>
      </c>
      <c r="G279" s="205" t="s">
        <v>316</v>
      </c>
      <c r="H279" s="206">
        <v>10.5</v>
      </c>
      <c r="I279" s="207"/>
      <c r="J279" s="208">
        <f>ROUND(I279*H279,2)</f>
        <v>0</v>
      </c>
      <c r="K279" s="204" t="s">
        <v>124</v>
      </c>
      <c r="L279" s="38"/>
      <c r="M279" s="209" t="s">
        <v>1</v>
      </c>
      <c r="N279" s="210" t="s">
        <v>38</v>
      </c>
      <c r="O279" s="70"/>
      <c r="P279" s="211">
        <f>O279*H279</f>
        <v>0</v>
      </c>
      <c r="Q279" s="211">
        <v>0</v>
      </c>
      <c r="R279" s="211">
        <f>Q279*H279</f>
        <v>0</v>
      </c>
      <c r="S279" s="211">
        <v>0</v>
      </c>
      <c r="T279" s="21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13" t="s">
        <v>299</v>
      </c>
      <c r="AT279" s="213" t="s">
        <v>120</v>
      </c>
      <c r="AU279" s="213" t="s">
        <v>80</v>
      </c>
      <c r="AY279" s="16" t="s">
        <v>117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6" t="s">
        <v>80</v>
      </c>
      <c r="BK279" s="214">
        <f>ROUND(I279*H279,2)</f>
        <v>0</v>
      </c>
      <c r="BL279" s="16" t="s">
        <v>299</v>
      </c>
      <c r="BM279" s="213" t="s">
        <v>448</v>
      </c>
    </row>
    <row r="280" spans="1:65" s="2" customFormat="1" ht="48.75">
      <c r="A280" s="33"/>
      <c r="B280" s="34"/>
      <c r="C280" s="35"/>
      <c r="D280" s="215" t="s">
        <v>127</v>
      </c>
      <c r="E280" s="35"/>
      <c r="F280" s="216" t="s">
        <v>449</v>
      </c>
      <c r="G280" s="35"/>
      <c r="H280" s="35"/>
      <c r="I280" s="114"/>
      <c r="J280" s="35"/>
      <c r="K280" s="35"/>
      <c r="L280" s="38"/>
      <c r="M280" s="217"/>
      <c r="N280" s="218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127</v>
      </c>
      <c r="AU280" s="16" t="s">
        <v>80</v>
      </c>
    </row>
    <row r="281" spans="1:65" s="13" customFormat="1">
      <c r="B281" s="220"/>
      <c r="C281" s="221"/>
      <c r="D281" s="215" t="s">
        <v>253</v>
      </c>
      <c r="E281" s="222" t="s">
        <v>1</v>
      </c>
      <c r="F281" s="223" t="s">
        <v>165</v>
      </c>
      <c r="G281" s="221"/>
      <c r="H281" s="224">
        <v>8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253</v>
      </c>
      <c r="AU281" s="230" t="s">
        <v>80</v>
      </c>
      <c r="AV281" s="13" t="s">
        <v>82</v>
      </c>
      <c r="AW281" s="13" t="s">
        <v>30</v>
      </c>
      <c r="AX281" s="13" t="s">
        <v>73</v>
      </c>
      <c r="AY281" s="230" t="s">
        <v>117</v>
      </c>
    </row>
    <row r="282" spans="1:65" s="13" customFormat="1">
      <c r="B282" s="220"/>
      <c r="C282" s="221"/>
      <c r="D282" s="215" t="s">
        <v>253</v>
      </c>
      <c r="E282" s="222" t="s">
        <v>1</v>
      </c>
      <c r="F282" s="223" t="s">
        <v>450</v>
      </c>
      <c r="G282" s="221"/>
      <c r="H282" s="224">
        <v>2.5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253</v>
      </c>
      <c r="AU282" s="230" t="s">
        <v>80</v>
      </c>
      <c r="AV282" s="13" t="s">
        <v>82</v>
      </c>
      <c r="AW282" s="13" t="s">
        <v>30</v>
      </c>
      <c r="AX282" s="13" t="s">
        <v>73</v>
      </c>
      <c r="AY282" s="230" t="s">
        <v>117</v>
      </c>
    </row>
    <row r="283" spans="1:65" s="14" customFormat="1">
      <c r="B283" s="231"/>
      <c r="C283" s="232"/>
      <c r="D283" s="215" t="s">
        <v>253</v>
      </c>
      <c r="E283" s="233" t="s">
        <v>1</v>
      </c>
      <c r="F283" s="234" t="s">
        <v>260</v>
      </c>
      <c r="G283" s="232"/>
      <c r="H283" s="235">
        <v>10.5</v>
      </c>
      <c r="I283" s="236"/>
      <c r="J283" s="232"/>
      <c r="K283" s="232"/>
      <c r="L283" s="237"/>
      <c r="M283" s="252"/>
      <c r="N283" s="253"/>
      <c r="O283" s="253"/>
      <c r="P283" s="253"/>
      <c r="Q283" s="253"/>
      <c r="R283" s="253"/>
      <c r="S283" s="253"/>
      <c r="T283" s="254"/>
      <c r="AT283" s="241" t="s">
        <v>253</v>
      </c>
      <c r="AU283" s="241" t="s">
        <v>80</v>
      </c>
      <c r="AV283" s="14" t="s">
        <v>125</v>
      </c>
      <c r="AW283" s="14" t="s">
        <v>30</v>
      </c>
      <c r="AX283" s="14" t="s">
        <v>80</v>
      </c>
      <c r="AY283" s="241" t="s">
        <v>117</v>
      </c>
    </row>
    <row r="284" spans="1:65" s="2" customFormat="1" ht="6.95" customHeight="1">
      <c r="A284" s="33"/>
      <c r="B284" s="53"/>
      <c r="C284" s="54"/>
      <c r="D284" s="54"/>
      <c r="E284" s="54"/>
      <c r="F284" s="54"/>
      <c r="G284" s="54"/>
      <c r="H284" s="54"/>
      <c r="I284" s="151"/>
      <c r="J284" s="54"/>
      <c r="K284" s="54"/>
      <c r="L284" s="38"/>
      <c r="M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</row>
  </sheetData>
  <sheetProtection algorithmName="SHA-512" hashValue="HVGsAFK59l2RH1/tx4wHOgEqljVqH9sLJQqA9W744vREvGlZ1terLi5xrFe1ePWiDaq6zAV+PXKyp2bRoRh9ug==" saltValue="HnikQHArj9XQdPNMO5t9n+m8zosxaYM1b6OPgmif197Glu+Sqb8iiSDyYCy83OTsypMUgsXMDn/rCAy4qw7koQ==" spinCount="100000" sheet="1" objects="1" scenarios="1" formatColumns="0" formatRows="0" autoFilter="0"/>
  <autoFilter ref="C120:K28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6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5" customHeight="1">
      <c r="B4" s="19"/>
      <c r="D4" s="111" t="s">
        <v>86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stavby'!K6</f>
        <v>Oprava trati v úseku Uherský Ostroh - Ostrožská Nová Ves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87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8" t="s">
        <v>451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89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90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91</v>
      </c>
      <c r="F15" s="33"/>
      <c r="G15" s="33"/>
      <c r="H15" s="33"/>
      <c r="I15" s="116" t="s">
        <v>26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stavby'!E14</f>
        <v>Vyplň údaj</v>
      </c>
      <c r="F18" s="311"/>
      <c r="G18" s="311"/>
      <c r="H18" s="311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31</v>
      </c>
      <c r="E23" s="33"/>
      <c r="F23" s="33"/>
      <c r="G23" s="33"/>
      <c r="H23" s="33"/>
      <c r="I23" s="116" t="s">
        <v>24</v>
      </c>
      <c r="J23" s="115" t="s">
        <v>90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91</v>
      </c>
      <c r="F24" s="33"/>
      <c r="G24" s="33"/>
      <c r="H24" s="33"/>
      <c r="I24" s="116" t="s">
        <v>26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32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33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35</v>
      </c>
      <c r="G32" s="33"/>
      <c r="H32" s="33"/>
      <c r="I32" s="127" t="s">
        <v>34</v>
      </c>
      <c r="J32" s="126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37</v>
      </c>
      <c r="E33" s="113" t="s">
        <v>38</v>
      </c>
      <c r="F33" s="129">
        <f>ROUND((SUM(BE117:BE136)),  2)</f>
        <v>0</v>
      </c>
      <c r="G33" s="33"/>
      <c r="H33" s="33"/>
      <c r="I33" s="130">
        <v>0.21</v>
      </c>
      <c r="J33" s="129">
        <f>ROUND(((SUM(BE117:BE136))*I33),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39</v>
      </c>
      <c r="F34" s="129">
        <f>ROUND((SUM(BF117:BF136)),  2)</f>
        <v>0</v>
      </c>
      <c r="G34" s="33"/>
      <c r="H34" s="33"/>
      <c r="I34" s="130">
        <v>0.15</v>
      </c>
      <c r="J34" s="129">
        <f>ROUND(((SUM(BF117:BF136))*I34),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40</v>
      </c>
      <c r="F35" s="129">
        <f>ROUND((SUM(BG117:BG136)),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41</v>
      </c>
      <c r="F36" s="129">
        <f>ROUND((SUM(BH117:BH136)),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42</v>
      </c>
      <c r="F37" s="129">
        <f>ROUND((SUM(BI117:BI136)),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46</v>
      </c>
      <c r="E50" s="140"/>
      <c r="F50" s="140"/>
      <c r="G50" s="139" t="s">
        <v>47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48</v>
      </c>
      <c r="E61" s="143"/>
      <c r="F61" s="144" t="s">
        <v>49</v>
      </c>
      <c r="G61" s="142" t="s">
        <v>48</v>
      </c>
      <c r="H61" s="143"/>
      <c r="I61" s="145"/>
      <c r="J61" s="146" t="s">
        <v>49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50</v>
      </c>
      <c r="E65" s="147"/>
      <c r="F65" s="147"/>
      <c r="G65" s="139" t="s">
        <v>51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48</v>
      </c>
      <c r="E76" s="143"/>
      <c r="F76" s="144" t="s">
        <v>49</v>
      </c>
      <c r="G76" s="142" t="s">
        <v>48</v>
      </c>
      <c r="H76" s="143"/>
      <c r="I76" s="145"/>
      <c r="J76" s="146" t="s">
        <v>49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4" t="str">
        <f>E7</f>
        <v>Oprava trati v úseku Uherský Ostroh - Ostrožská Nová Ves</v>
      </c>
      <c r="F85" s="305"/>
      <c r="G85" s="305"/>
      <c r="H85" s="305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3" t="str">
        <f>E9</f>
        <v>VON - Vedlejší a ostatní náklady</v>
      </c>
      <c r="F87" s="303"/>
      <c r="G87" s="303"/>
      <c r="H87" s="303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TÚ Uherský ostroh – Ostrožská Nová Ves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SŽ s. o., OŘ Olomouc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31</v>
      </c>
      <c r="J92" s="31" t="str">
        <f>E24</f>
        <v>SŽ s. o., OŘ Olomouc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93</v>
      </c>
      <c r="D94" s="156"/>
      <c r="E94" s="156"/>
      <c r="F94" s="156"/>
      <c r="G94" s="156"/>
      <c r="H94" s="156"/>
      <c r="I94" s="157"/>
      <c r="J94" s="158" t="s">
        <v>94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95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96</v>
      </c>
    </row>
    <row r="97" spans="1:31" s="9" customFormat="1" ht="24.95" customHeight="1">
      <c r="B97" s="160"/>
      <c r="C97" s="161"/>
      <c r="D97" s="162" t="s">
        <v>452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102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4" t="str">
        <f>E7</f>
        <v>Oprava trati v úseku Uherský Ostroh - Ostrožská Nová Ves</v>
      </c>
      <c r="F107" s="305"/>
      <c r="G107" s="305"/>
      <c r="H107" s="30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87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3" t="str">
        <f>E9</f>
        <v>VON - Vedlejší a ostatní náklady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TÚ Uherský ostroh – Ostrožská Nová Ves</v>
      </c>
      <c r="G111" s="35"/>
      <c r="H111" s="35"/>
      <c r="I111" s="116" t="s">
        <v>22</v>
      </c>
      <c r="J111" s="65">
        <f>IF(J12="","",J12)</f>
        <v>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23</v>
      </c>
      <c r="D113" s="35"/>
      <c r="E113" s="35"/>
      <c r="F113" s="26" t="str">
        <f>E15</f>
        <v>SŽ s. o., OŘ Olomouc</v>
      </c>
      <c r="G113" s="35"/>
      <c r="H113" s="35"/>
      <c r="I113" s="116" t="s">
        <v>29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27</v>
      </c>
      <c r="D114" s="35"/>
      <c r="E114" s="35"/>
      <c r="F114" s="26" t="str">
        <f>IF(E18="","",E18)</f>
        <v>Vyplň údaj</v>
      </c>
      <c r="G114" s="35"/>
      <c r="H114" s="35"/>
      <c r="I114" s="116" t="s">
        <v>31</v>
      </c>
      <c r="J114" s="31" t="str">
        <f>E24</f>
        <v>SŽ s. o., OŘ Olomouc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103</v>
      </c>
      <c r="D116" s="177" t="s">
        <v>58</v>
      </c>
      <c r="E116" s="177" t="s">
        <v>54</v>
      </c>
      <c r="F116" s="177" t="s">
        <v>55</v>
      </c>
      <c r="G116" s="177" t="s">
        <v>104</v>
      </c>
      <c r="H116" s="177" t="s">
        <v>105</v>
      </c>
      <c r="I116" s="178" t="s">
        <v>106</v>
      </c>
      <c r="J116" s="177" t="s">
        <v>94</v>
      </c>
      <c r="K116" s="179" t="s">
        <v>107</v>
      </c>
      <c r="L116" s="180"/>
      <c r="M116" s="74" t="s">
        <v>1</v>
      </c>
      <c r="N116" s="75" t="s">
        <v>37</v>
      </c>
      <c r="O116" s="75" t="s">
        <v>108</v>
      </c>
      <c r="P116" s="75" t="s">
        <v>109</v>
      </c>
      <c r="Q116" s="75" t="s">
        <v>110</v>
      </c>
      <c r="R116" s="75" t="s">
        <v>111</v>
      </c>
      <c r="S116" s="75" t="s">
        <v>112</v>
      </c>
      <c r="T116" s="76" t="s">
        <v>113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114</v>
      </c>
      <c r="D117" s="35"/>
      <c r="E117" s="35"/>
      <c r="F117" s="35"/>
      <c r="G117" s="35"/>
      <c r="H117" s="35"/>
      <c r="I117" s="114"/>
      <c r="J117" s="181">
        <f>BK117</f>
        <v>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72</v>
      </c>
      <c r="AU117" s="16" t="s">
        <v>96</v>
      </c>
      <c r="BK117" s="185">
        <f>BK118</f>
        <v>0</v>
      </c>
    </row>
    <row r="118" spans="1:65" s="12" customFormat="1" ht="25.9" customHeight="1">
      <c r="B118" s="186"/>
      <c r="C118" s="187"/>
      <c r="D118" s="188" t="s">
        <v>72</v>
      </c>
      <c r="E118" s="189" t="s">
        <v>453</v>
      </c>
      <c r="F118" s="189" t="s">
        <v>454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SUM(P119:P136)</f>
        <v>0</v>
      </c>
      <c r="Q118" s="194"/>
      <c r="R118" s="195">
        <f>SUM(R119:R136)</f>
        <v>0</v>
      </c>
      <c r="S118" s="194"/>
      <c r="T118" s="196">
        <f>SUM(T119:T136)</f>
        <v>0</v>
      </c>
      <c r="AR118" s="197" t="s">
        <v>118</v>
      </c>
      <c r="AT118" s="198" t="s">
        <v>72</v>
      </c>
      <c r="AU118" s="198" t="s">
        <v>73</v>
      </c>
      <c r="AY118" s="197" t="s">
        <v>117</v>
      </c>
      <c r="BK118" s="199">
        <f>SUM(BK119:BK136)</f>
        <v>0</v>
      </c>
    </row>
    <row r="119" spans="1:65" s="2" customFormat="1" ht="21.75" customHeight="1">
      <c r="A119" s="33"/>
      <c r="B119" s="34"/>
      <c r="C119" s="202" t="s">
        <v>80</v>
      </c>
      <c r="D119" s="202" t="s">
        <v>120</v>
      </c>
      <c r="E119" s="203" t="s">
        <v>455</v>
      </c>
      <c r="F119" s="204" t="s">
        <v>456</v>
      </c>
      <c r="G119" s="205" t="s">
        <v>174</v>
      </c>
      <c r="H119" s="206">
        <v>2.5</v>
      </c>
      <c r="I119" s="207"/>
      <c r="J119" s="208">
        <f>ROUND(I119*H119,2)</f>
        <v>0</v>
      </c>
      <c r="K119" s="204" t="s">
        <v>124</v>
      </c>
      <c r="L119" s="38"/>
      <c r="M119" s="209" t="s">
        <v>1</v>
      </c>
      <c r="N119" s="210" t="s">
        <v>38</v>
      </c>
      <c r="O119" s="70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125</v>
      </c>
      <c r="AT119" s="213" t="s">
        <v>120</v>
      </c>
      <c r="AU119" s="213" t="s">
        <v>80</v>
      </c>
      <c r="AY119" s="16" t="s">
        <v>117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125</v>
      </c>
      <c r="BM119" s="213" t="s">
        <v>457</v>
      </c>
    </row>
    <row r="120" spans="1:65" s="2" customFormat="1" ht="68.25">
      <c r="A120" s="33"/>
      <c r="B120" s="34"/>
      <c r="C120" s="35"/>
      <c r="D120" s="215" t="s">
        <v>127</v>
      </c>
      <c r="E120" s="35"/>
      <c r="F120" s="216" t="s">
        <v>458</v>
      </c>
      <c r="G120" s="35"/>
      <c r="H120" s="35"/>
      <c r="I120" s="114"/>
      <c r="J120" s="35"/>
      <c r="K120" s="35"/>
      <c r="L120" s="38"/>
      <c r="M120" s="217"/>
      <c r="N120" s="218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127</v>
      </c>
      <c r="AU120" s="16" t="s">
        <v>80</v>
      </c>
    </row>
    <row r="121" spans="1:65" s="2" customFormat="1" ht="33" customHeight="1">
      <c r="A121" s="33"/>
      <c r="B121" s="34"/>
      <c r="C121" s="202" t="s">
        <v>82</v>
      </c>
      <c r="D121" s="202" t="s">
        <v>120</v>
      </c>
      <c r="E121" s="203" t="s">
        <v>459</v>
      </c>
      <c r="F121" s="204" t="s">
        <v>460</v>
      </c>
      <c r="G121" s="205" t="s">
        <v>174</v>
      </c>
      <c r="H121" s="206">
        <v>2.5</v>
      </c>
      <c r="I121" s="207"/>
      <c r="J121" s="208">
        <f>ROUND(I121*H121,2)</f>
        <v>0</v>
      </c>
      <c r="K121" s="204" t="s">
        <v>132</v>
      </c>
      <c r="L121" s="38"/>
      <c r="M121" s="209" t="s">
        <v>1</v>
      </c>
      <c r="N121" s="210" t="s">
        <v>38</v>
      </c>
      <c r="O121" s="70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3" t="s">
        <v>125</v>
      </c>
      <c r="AT121" s="213" t="s">
        <v>120</v>
      </c>
      <c r="AU121" s="213" t="s">
        <v>80</v>
      </c>
      <c r="AY121" s="16" t="s">
        <v>117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125</v>
      </c>
      <c r="BM121" s="213" t="s">
        <v>461</v>
      </c>
    </row>
    <row r="122" spans="1:65" s="2" customFormat="1" ht="58.5">
      <c r="A122" s="33"/>
      <c r="B122" s="34"/>
      <c r="C122" s="35"/>
      <c r="D122" s="215" t="s">
        <v>127</v>
      </c>
      <c r="E122" s="35"/>
      <c r="F122" s="216" t="s">
        <v>462</v>
      </c>
      <c r="G122" s="35"/>
      <c r="H122" s="35"/>
      <c r="I122" s="114"/>
      <c r="J122" s="35"/>
      <c r="K122" s="35"/>
      <c r="L122" s="38"/>
      <c r="M122" s="217"/>
      <c r="N122" s="218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127</v>
      </c>
      <c r="AU122" s="16" t="s">
        <v>80</v>
      </c>
    </row>
    <row r="123" spans="1:65" s="2" customFormat="1" ht="21.75" customHeight="1">
      <c r="A123" s="33"/>
      <c r="B123" s="34"/>
      <c r="C123" s="202" t="s">
        <v>136</v>
      </c>
      <c r="D123" s="202" t="s">
        <v>120</v>
      </c>
      <c r="E123" s="203" t="s">
        <v>463</v>
      </c>
      <c r="F123" s="204" t="s">
        <v>464</v>
      </c>
      <c r="G123" s="205" t="s">
        <v>465</v>
      </c>
      <c r="H123" s="255"/>
      <c r="I123" s="207"/>
      <c r="J123" s="208">
        <f>ROUND(I123*H123,2)</f>
        <v>0</v>
      </c>
      <c r="K123" s="204" t="s">
        <v>132</v>
      </c>
      <c r="L123" s="38"/>
      <c r="M123" s="209" t="s">
        <v>1</v>
      </c>
      <c r="N123" s="210" t="s">
        <v>38</v>
      </c>
      <c r="O123" s="70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3" t="s">
        <v>125</v>
      </c>
      <c r="AT123" s="213" t="s">
        <v>120</v>
      </c>
      <c r="AU123" s="213" t="s">
        <v>80</v>
      </c>
      <c r="AY123" s="16" t="s">
        <v>117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125</v>
      </c>
      <c r="BM123" s="213" t="s">
        <v>466</v>
      </c>
    </row>
    <row r="124" spans="1:65" s="2" customFormat="1" ht="48.75">
      <c r="A124" s="33"/>
      <c r="B124" s="34"/>
      <c r="C124" s="35"/>
      <c r="D124" s="215" t="s">
        <v>127</v>
      </c>
      <c r="E124" s="35"/>
      <c r="F124" s="216" t="s">
        <v>467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127</v>
      </c>
      <c r="AU124" s="16" t="s">
        <v>80</v>
      </c>
    </row>
    <row r="125" spans="1:65" s="2" customFormat="1" ht="19.5">
      <c r="A125" s="33"/>
      <c r="B125" s="34"/>
      <c r="C125" s="35"/>
      <c r="D125" s="215" t="s">
        <v>150</v>
      </c>
      <c r="E125" s="35"/>
      <c r="F125" s="219" t="s">
        <v>468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150</v>
      </c>
      <c r="AU125" s="16" t="s">
        <v>80</v>
      </c>
    </row>
    <row r="126" spans="1:65" s="2" customFormat="1" ht="55.5" customHeight="1">
      <c r="A126" s="33"/>
      <c r="B126" s="34"/>
      <c r="C126" s="202" t="s">
        <v>125</v>
      </c>
      <c r="D126" s="202" t="s">
        <v>120</v>
      </c>
      <c r="E126" s="203" t="s">
        <v>469</v>
      </c>
      <c r="F126" s="204" t="s">
        <v>470</v>
      </c>
      <c r="G126" s="205" t="s">
        <v>465</v>
      </c>
      <c r="H126" s="255"/>
      <c r="I126" s="207"/>
      <c r="J126" s="208">
        <f>ROUND(I126*H126,2)</f>
        <v>0</v>
      </c>
      <c r="K126" s="204" t="s">
        <v>132</v>
      </c>
      <c r="L126" s="38"/>
      <c r="M126" s="209" t="s">
        <v>1</v>
      </c>
      <c r="N126" s="210" t="s">
        <v>38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125</v>
      </c>
      <c r="AT126" s="213" t="s">
        <v>120</v>
      </c>
      <c r="AU126" s="213" t="s">
        <v>80</v>
      </c>
      <c r="AY126" s="16" t="s">
        <v>117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125</v>
      </c>
      <c r="BM126" s="213" t="s">
        <v>471</v>
      </c>
    </row>
    <row r="127" spans="1:65" s="2" customFormat="1" ht="39">
      <c r="A127" s="33"/>
      <c r="B127" s="34"/>
      <c r="C127" s="35"/>
      <c r="D127" s="215" t="s">
        <v>127</v>
      </c>
      <c r="E127" s="35"/>
      <c r="F127" s="216" t="s">
        <v>470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127</v>
      </c>
      <c r="AU127" s="16" t="s">
        <v>80</v>
      </c>
    </row>
    <row r="128" spans="1:65" s="2" customFormat="1" ht="19.5">
      <c r="A128" s="33"/>
      <c r="B128" s="34"/>
      <c r="C128" s="35"/>
      <c r="D128" s="215" t="s">
        <v>150</v>
      </c>
      <c r="E128" s="35"/>
      <c r="F128" s="219" t="s">
        <v>472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150</v>
      </c>
      <c r="AU128" s="16" t="s">
        <v>80</v>
      </c>
    </row>
    <row r="129" spans="1:65" s="2" customFormat="1" ht="21.75" customHeight="1">
      <c r="A129" s="33"/>
      <c r="B129" s="34"/>
      <c r="C129" s="202" t="s">
        <v>118</v>
      </c>
      <c r="D129" s="202" t="s">
        <v>120</v>
      </c>
      <c r="E129" s="203" t="s">
        <v>473</v>
      </c>
      <c r="F129" s="204" t="s">
        <v>474</v>
      </c>
      <c r="G129" s="205" t="s">
        <v>465</v>
      </c>
      <c r="H129" s="255"/>
      <c r="I129" s="207"/>
      <c r="J129" s="208">
        <f>ROUND(I129*H129,2)</f>
        <v>0</v>
      </c>
      <c r="K129" s="204" t="s">
        <v>124</v>
      </c>
      <c r="L129" s="38"/>
      <c r="M129" s="209" t="s">
        <v>1</v>
      </c>
      <c r="N129" s="210" t="s">
        <v>38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125</v>
      </c>
      <c r="AT129" s="213" t="s">
        <v>120</v>
      </c>
      <c r="AU129" s="213" t="s">
        <v>80</v>
      </c>
      <c r="AY129" s="16" t="s">
        <v>117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125</v>
      </c>
      <c r="BM129" s="213" t="s">
        <v>475</v>
      </c>
    </row>
    <row r="130" spans="1:65" s="2" customFormat="1">
      <c r="A130" s="33"/>
      <c r="B130" s="34"/>
      <c r="C130" s="35"/>
      <c r="D130" s="215" t="s">
        <v>127</v>
      </c>
      <c r="E130" s="35"/>
      <c r="F130" s="216" t="s">
        <v>474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127</v>
      </c>
      <c r="AU130" s="16" t="s">
        <v>80</v>
      </c>
    </row>
    <row r="131" spans="1:65" s="2" customFormat="1" ht="19.5">
      <c r="A131" s="33"/>
      <c r="B131" s="34"/>
      <c r="C131" s="35"/>
      <c r="D131" s="215" t="s">
        <v>150</v>
      </c>
      <c r="E131" s="35"/>
      <c r="F131" s="219" t="s">
        <v>468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150</v>
      </c>
      <c r="AU131" s="16" t="s">
        <v>80</v>
      </c>
    </row>
    <row r="132" spans="1:65" s="2" customFormat="1" ht="21.75" customHeight="1">
      <c r="A132" s="33"/>
      <c r="B132" s="34"/>
      <c r="C132" s="202" t="s">
        <v>152</v>
      </c>
      <c r="D132" s="202" t="s">
        <v>120</v>
      </c>
      <c r="E132" s="203" t="s">
        <v>476</v>
      </c>
      <c r="F132" s="204" t="s">
        <v>477</v>
      </c>
      <c r="G132" s="205" t="s">
        <v>155</v>
      </c>
      <c r="H132" s="206">
        <v>1500</v>
      </c>
      <c r="I132" s="207"/>
      <c r="J132" s="208">
        <f>ROUND(I132*H132,2)</f>
        <v>0</v>
      </c>
      <c r="K132" s="204" t="s">
        <v>124</v>
      </c>
      <c r="L132" s="38"/>
      <c r="M132" s="209" t="s">
        <v>1</v>
      </c>
      <c r="N132" s="210" t="s">
        <v>38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125</v>
      </c>
      <c r="AT132" s="213" t="s">
        <v>120</v>
      </c>
      <c r="AU132" s="213" t="s">
        <v>80</v>
      </c>
      <c r="AY132" s="16" t="s">
        <v>117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125</v>
      </c>
      <c r="BM132" s="213" t="s">
        <v>478</v>
      </c>
    </row>
    <row r="133" spans="1:65" s="2" customFormat="1" ht="58.5">
      <c r="A133" s="33"/>
      <c r="B133" s="34"/>
      <c r="C133" s="35"/>
      <c r="D133" s="215" t="s">
        <v>127</v>
      </c>
      <c r="E133" s="35"/>
      <c r="F133" s="216" t="s">
        <v>479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127</v>
      </c>
      <c r="AU133" s="16" t="s">
        <v>80</v>
      </c>
    </row>
    <row r="134" spans="1:65" s="2" customFormat="1" ht="33" customHeight="1">
      <c r="A134" s="33"/>
      <c r="B134" s="34"/>
      <c r="C134" s="202" t="s">
        <v>159</v>
      </c>
      <c r="D134" s="202" t="s">
        <v>120</v>
      </c>
      <c r="E134" s="203" t="s">
        <v>480</v>
      </c>
      <c r="F134" s="204" t="s">
        <v>481</v>
      </c>
      <c r="G134" s="205" t="s">
        <v>482</v>
      </c>
      <c r="H134" s="206">
        <v>200</v>
      </c>
      <c r="I134" s="207"/>
      <c r="J134" s="208">
        <f>ROUND(I134*H134,2)</f>
        <v>0</v>
      </c>
      <c r="K134" s="204" t="s">
        <v>124</v>
      </c>
      <c r="L134" s="38"/>
      <c r="M134" s="209" t="s">
        <v>1</v>
      </c>
      <c r="N134" s="210" t="s">
        <v>38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125</v>
      </c>
      <c r="AT134" s="213" t="s">
        <v>120</v>
      </c>
      <c r="AU134" s="213" t="s">
        <v>80</v>
      </c>
      <c r="AY134" s="16" t="s">
        <v>117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125</v>
      </c>
      <c r="BM134" s="213" t="s">
        <v>483</v>
      </c>
    </row>
    <row r="135" spans="1:65" s="2" customFormat="1" ht="19.5">
      <c r="A135" s="33"/>
      <c r="B135" s="34"/>
      <c r="C135" s="35"/>
      <c r="D135" s="215" t="s">
        <v>127</v>
      </c>
      <c r="E135" s="35"/>
      <c r="F135" s="216" t="s">
        <v>481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80</v>
      </c>
    </row>
    <row r="136" spans="1:65" s="2" customFormat="1" ht="19.5">
      <c r="A136" s="33"/>
      <c r="B136" s="34"/>
      <c r="C136" s="35"/>
      <c r="D136" s="215" t="s">
        <v>150</v>
      </c>
      <c r="E136" s="35"/>
      <c r="F136" s="219" t="s">
        <v>484</v>
      </c>
      <c r="G136" s="35"/>
      <c r="H136" s="35"/>
      <c r="I136" s="114"/>
      <c r="J136" s="35"/>
      <c r="K136" s="35"/>
      <c r="L136" s="38"/>
      <c r="M136" s="256"/>
      <c r="N136" s="257"/>
      <c r="O136" s="258"/>
      <c r="P136" s="258"/>
      <c r="Q136" s="258"/>
      <c r="R136" s="258"/>
      <c r="S136" s="258"/>
      <c r="T136" s="259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150</v>
      </c>
      <c r="AU136" s="16" t="s">
        <v>80</v>
      </c>
    </row>
    <row r="137" spans="1:65" s="2" customFormat="1" ht="6.95" customHeight="1">
      <c r="A137" s="33"/>
      <c r="B137" s="53"/>
      <c r="C137" s="54"/>
      <c r="D137" s="54"/>
      <c r="E137" s="54"/>
      <c r="F137" s="54"/>
      <c r="G137" s="54"/>
      <c r="H137" s="54"/>
      <c r="I137" s="151"/>
      <c r="J137" s="54"/>
      <c r="K137" s="54"/>
      <c r="L137" s="38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algorithmName="SHA-512" hashValue="LqpEKTPXGtHSUH7fuOIu0lisaG/N8bH55AgedBU6SHqCEzTtB7jRFeS8upkhSoHfAMKBB8vMLKfzQcHUu1He1Q==" saltValue="XuAl7Mtu91e36LV+Fz2q+2qciHNZZXtddNalGYcmdESg8eX0EsilyyKjzhdArnN7aP5+R7neU4z6nDPN+vzlKQ==" spinCount="100000" sheet="1" objects="1" scenarios="1" formatColumns="0" formatRows="0" autoFilter="0"/>
  <autoFilter ref="C116:K13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Oprava trati v ús...</vt:lpstr>
      <vt:lpstr>VON - Vedlejší a ostatní ...</vt:lpstr>
      <vt:lpstr>'Rekapitulace stavby'!Názvy_tisku</vt:lpstr>
      <vt:lpstr>'SO 01 - Oprava trati v ús...'!Názvy_tisku</vt:lpstr>
      <vt:lpstr>'VON - Vedlejší a ostatní ...'!Názvy_tisku</vt:lpstr>
      <vt:lpstr>'Rekapitulace stavby'!Oblast_tisku</vt:lpstr>
      <vt:lpstr>'SO 01 - Oprava trati v ús...'!Oblast_tisku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Bětík Václav, Ing.</dc:creator>
  <cp:lastModifiedBy>Duda Vlastimil, Ing.</cp:lastModifiedBy>
  <dcterms:created xsi:type="dcterms:W3CDTF">2020-05-11T07:59:07Z</dcterms:created>
  <dcterms:modified xsi:type="dcterms:W3CDTF">2020-05-12T05:35:37Z</dcterms:modified>
</cp:coreProperties>
</file>